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Licitacoes\EDI\Engenharia\2016\0000842-2016\"/>
    </mc:Choice>
  </mc:AlternateContent>
  <bookViews>
    <workbookView xWindow="-225" yWindow="105" windowWidth="11880" windowHeight="6135" tabRatio="602"/>
  </bookViews>
  <sheets>
    <sheet name="Sete de Setembro 760 - 3a " sheetId="4" r:id="rId1"/>
  </sheets>
  <definedNames>
    <definedName name="_xlnm.Print_Area" localSheetId="0">'Sete de Setembro 760 - 3a '!$A$1:$H$305</definedName>
    <definedName name="_xlnm.Print_Titles" localSheetId="0">'Sete de Setembro 760 - 3a '!$12:$13</definedName>
  </definedNames>
  <calcPr calcId="152511" iterateDelta="1E-4" fullPrecision="0"/>
</workbook>
</file>

<file path=xl/calcChain.xml><?xml version="1.0" encoding="utf-8"?>
<calcChain xmlns="http://schemas.openxmlformats.org/spreadsheetml/2006/main">
  <c r="F446" i="4" l="1"/>
  <c r="G446" i="4"/>
  <c r="G302" i="4"/>
  <c r="F139" i="4"/>
  <c r="H154" i="4"/>
  <c r="H445" i="4"/>
  <c r="F302" i="4"/>
  <c r="H301" i="4"/>
  <c r="G158" i="4"/>
  <c r="F158" i="4"/>
  <c r="H157" i="4"/>
  <c r="H42" i="4" l="1"/>
  <c r="D41" i="4"/>
  <c r="H41" i="4" s="1"/>
  <c r="G429" i="4" l="1"/>
  <c r="F429" i="4"/>
  <c r="H428" i="4"/>
  <c r="H427" i="4"/>
  <c r="H426" i="4"/>
  <c r="H425" i="4"/>
  <c r="H424" i="4"/>
  <c r="H423" i="4"/>
  <c r="H422" i="4"/>
  <c r="H421" i="4"/>
  <c r="H420" i="4"/>
  <c r="H419" i="4"/>
  <c r="H418" i="4"/>
  <c r="H417" i="4"/>
  <c r="H416" i="4"/>
  <c r="H415" i="4"/>
  <c r="H414" i="4"/>
  <c r="H413" i="4"/>
  <c r="H412" i="4"/>
  <c r="H411" i="4"/>
  <c r="H410" i="4"/>
  <c r="H409"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1" i="4"/>
  <c r="H380" i="4"/>
  <c r="H379" i="4"/>
  <c r="H378" i="4"/>
  <c r="H377" i="4"/>
  <c r="H376" i="4"/>
  <c r="H375" i="4"/>
  <c r="H374" i="4"/>
  <c r="G285" i="4"/>
  <c r="F285" i="4"/>
  <c r="H284" i="4"/>
  <c r="H283" i="4"/>
  <c r="H282" i="4"/>
  <c r="H281" i="4"/>
  <c r="H280" i="4"/>
  <c r="H279" i="4"/>
  <c r="H278" i="4"/>
  <c r="H277" i="4"/>
  <c r="H276" i="4"/>
  <c r="H275" i="4"/>
  <c r="H274" i="4"/>
  <c r="H273" i="4"/>
  <c r="H272" i="4"/>
  <c r="H271" i="4"/>
  <c r="H270" i="4"/>
  <c r="H269" i="4"/>
  <c r="H268" i="4"/>
  <c r="H267" i="4"/>
  <c r="H266" i="4"/>
  <c r="H265"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7" i="4"/>
  <c r="H236" i="4"/>
  <c r="H235" i="4"/>
  <c r="H234" i="4"/>
  <c r="H233" i="4"/>
  <c r="H232" i="4"/>
  <c r="H231" i="4"/>
  <c r="H230" i="4"/>
  <c r="G139" i="4"/>
  <c r="H138" i="4"/>
  <c r="H137" i="4"/>
  <c r="H136" i="4"/>
  <c r="H135" i="4"/>
  <c r="H134" i="4"/>
  <c r="H133" i="4"/>
  <c r="H132" i="4"/>
  <c r="H131" i="4"/>
  <c r="H130" i="4"/>
  <c r="H129" i="4"/>
  <c r="H128" i="4"/>
  <c r="H127" i="4"/>
  <c r="H126" i="4"/>
  <c r="H125" i="4"/>
  <c r="H124" i="4"/>
  <c r="H123" i="4"/>
  <c r="H122" i="4"/>
  <c r="H121" i="4"/>
  <c r="H120" i="4"/>
  <c r="H119" i="4"/>
  <c r="H118" i="4"/>
  <c r="H117" i="4"/>
  <c r="H116" i="4"/>
  <c r="H114" i="4"/>
  <c r="H113" i="4"/>
  <c r="H112" i="4"/>
  <c r="H111" i="4"/>
  <c r="H110" i="4"/>
  <c r="H109" i="4"/>
  <c r="H108" i="4"/>
  <c r="H107" i="4"/>
  <c r="H106" i="4"/>
  <c r="H105" i="4"/>
  <c r="H104" i="4"/>
  <c r="H103" i="4"/>
  <c r="H102" i="4"/>
  <c r="H101" i="4"/>
  <c r="H100" i="4"/>
  <c r="H99" i="4"/>
  <c r="H98" i="4"/>
  <c r="H97" i="4"/>
  <c r="H96" i="4"/>
  <c r="H95" i="4"/>
  <c r="H94" i="4"/>
  <c r="H93" i="4"/>
  <c r="H92" i="4"/>
  <c r="H91" i="4"/>
  <c r="H90" i="4"/>
  <c r="H88" i="4"/>
  <c r="H87" i="4"/>
  <c r="H86" i="4"/>
  <c r="H85" i="4"/>
  <c r="H84" i="4"/>
  <c r="H83" i="4"/>
  <c r="H82" i="4"/>
  <c r="H81" i="4"/>
  <c r="H429" i="4" l="1"/>
  <c r="H139" i="4"/>
  <c r="H285" i="4"/>
  <c r="H444" i="4"/>
  <c r="H443" i="4"/>
  <c r="H442" i="4"/>
  <c r="H441" i="4"/>
  <c r="H440" i="4"/>
  <c r="H439" i="4"/>
  <c r="H438" i="4"/>
  <c r="H437" i="4"/>
  <c r="H436" i="4"/>
  <c r="H435" i="4"/>
  <c r="H434" i="4"/>
  <c r="H433" i="4"/>
  <c r="H432" i="4"/>
  <c r="H300" i="4"/>
  <c r="H299" i="4"/>
  <c r="H298" i="4"/>
  <c r="H297" i="4"/>
  <c r="H296" i="4"/>
  <c r="H295" i="4"/>
  <c r="H294" i="4"/>
  <c r="H293" i="4"/>
  <c r="H292" i="4"/>
  <c r="H291" i="4"/>
  <c r="H290" i="4"/>
  <c r="H289" i="4"/>
  <c r="H288" i="4"/>
  <c r="H156" i="4"/>
  <c r="H155" i="4"/>
  <c r="H153" i="4"/>
  <c r="H152" i="4"/>
  <c r="H151" i="4"/>
  <c r="H150" i="4"/>
  <c r="H149" i="4"/>
  <c r="H148" i="4"/>
  <c r="H147" i="4"/>
  <c r="H146" i="4"/>
  <c r="H145" i="4"/>
  <c r="H144" i="4"/>
  <c r="H143" i="4"/>
  <c r="H142" i="4"/>
  <c r="H158" i="4" l="1"/>
  <c r="H302" i="4"/>
  <c r="H446" i="4"/>
  <c r="D315" i="4"/>
  <c r="D171" i="4"/>
  <c r="D226" i="4" l="1"/>
  <c r="D370" i="4"/>
  <c r="D341" i="4"/>
  <c r="D338" i="4"/>
  <c r="D307" i="4"/>
  <c r="D308" i="4"/>
  <c r="D216" i="4"/>
  <c r="D215" i="4"/>
  <c r="D198" i="4"/>
  <c r="D197" i="4"/>
  <c r="D194" i="4"/>
  <c r="D184" i="4"/>
  <c r="D176" i="4"/>
  <c r="D164" i="4"/>
  <c r="D163" i="4"/>
  <c r="D20" i="4"/>
  <c r="D19" i="4"/>
  <c r="D68" i="4"/>
  <c r="D67" i="4"/>
  <c r="D66" i="4"/>
  <c r="D51" i="4"/>
  <c r="D47" i="4"/>
  <c r="D23" i="4"/>
  <c r="D191" i="4" l="1"/>
  <c r="D342" i="4"/>
  <c r="H342" i="4" s="1"/>
  <c r="D312" i="4"/>
  <c r="D333" i="4" s="1"/>
  <c r="H371" i="4"/>
  <c r="H370" i="4"/>
  <c r="H369" i="4"/>
  <c r="H368" i="4"/>
  <c r="H367" i="4"/>
  <c r="H365" i="4"/>
  <c r="H364" i="4"/>
  <c r="D363" i="4"/>
  <c r="H363" i="4" s="1"/>
  <c r="D362" i="4"/>
  <c r="H362" i="4" s="1"/>
  <c r="H361" i="4"/>
  <c r="D358" i="4"/>
  <c r="H358" i="4" s="1"/>
  <c r="H356" i="4"/>
  <c r="H355" i="4"/>
  <c r="H354" i="4"/>
  <c r="H353" i="4"/>
  <c r="H352" i="4"/>
  <c r="H351" i="4"/>
  <c r="H350" i="4"/>
  <c r="H349" i="4"/>
  <c r="H348" i="4"/>
  <c r="H347" i="4"/>
  <c r="H346" i="4"/>
  <c r="H345" i="4"/>
  <c r="H343" i="4"/>
  <c r="H341" i="4"/>
  <c r="H339" i="4"/>
  <c r="H338" i="4"/>
  <c r="H336" i="4"/>
  <c r="H331" i="4"/>
  <c r="D328" i="4"/>
  <c r="D335" i="4" s="1"/>
  <c r="H327" i="4"/>
  <c r="H326" i="4"/>
  <c r="H324" i="4"/>
  <c r="H323" i="4"/>
  <c r="H322" i="4"/>
  <c r="D320" i="4"/>
  <c r="H320" i="4" s="1"/>
  <c r="D319" i="4"/>
  <c r="H319" i="4" s="1"/>
  <c r="H316" i="4"/>
  <c r="H315" i="4"/>
  <c r="H314" i="4"/>
  <c r="D313" i="4"/>
  <c r="H313" i="4" s="1"/>
  <c r="H311" i="4"/>
  <c r="H310" i="4"/>
  <c r="H308" i="4"/>
  <c r="H306" i="4"/>
  <c r="H26" i="4"/>
  <c r="H25" i="4"/>
  <c r="H64" i="4"/>
  <c r="H63" i="4"/>
  <c r="H62" i="4"/>
  <c r="H61" i="4"/>
  <c r="H225" i="4"/>
  <c r="H224" i="4"/>
  <c r="H75" i="4"/>
  <c r="H76" i="4"/>
  <c r="H223" i="4"/>
  <c r="H74" i="4"/>
  <c r="H180" i="4"/>
  <c r="H31" i="4"/>
  <c r="H71" i="4"/>
  <c r="H72" i="4"/>
  <c r="H73" i="4"/>
  <c r="H220" i="4"/>
  <c r="H221" i="4"/>
  <c r="H198" i="4"/>
  <c r="H199" i="4"/>
  <c r="H192" i="4"/>
  <c r="H45" i="4"/>
  <c r="D337" i="4" l="1"/>
  <c r="H337" i="4" s="1"/>
  <c r="H333" i="4"/>
  <c r="H335" i="4"/>
  <c r="D309" i="4"/>
  <c r="D317" i="4"/>
  <c r="D321" i="4"/>
  <c r="H321" i="4" s="1"/>
  <c r="H330" i="4"/>
  <c r="D359" i="4"/>
  <c r="H359" i="4" s="1"/>
  <c r="H307" i="4"/>
  <c r="H312" i="4"/>
  <c r="H328" i="4"/>
  <c r="H52" i="4"/>
  <c r="H51" i="4"/>
  <c r="F372" i="4" l="1"/>
  <c r="F447" i="4" s="1"/>
  <c r="G372" i="4"/>
  <c r="G447" i="4" s="1"/>
  <c r="H317" i="4"/>
  <c r="D360" i="4"/>
  <c r="H360" i="4" s="1"/>
  <c r="H309" i="4"/>
  <c r="H194" i="4"/>
  <c r="H372" i="4" l="1"/>
  <c r="H447" i="4" s="1"/>
  <c r="H212" i="4"/>
  <c r="H211" i="4"/>
  <c r="H210" i="4"/>
  <c r="H209" i="4"/>
  <c r="H208" i="4"/>
  <c r="H172" i="4"/>
  <c r="H171" i="4"/>
  <c r="H203" i="4" l="1"/>
  <c r="H202" i="4"/>
  <c r="H55" i="4"/>
  <c r="H56" i="4"/>
  <c r="D70" i="4"/>
  <c r="H70" i="4" s="1"/>
  <c r="H182" i="4"/>
  <c r="H33" i="4"/>
  <c r="D218" i="4"/>
  <c r="H218" i="4" s="1"/>
  <c r="D219" i="4"/>
  <c r="H219" i="4" s="1"/>
  <c r="H226" i="4" l="1"/>
  <c r="H227" i="4"/>
  <c r="H170" i="4"/>
  <c r="D169" i="4"/>
  <c r="H169" i="4" s="1"/>
  <c r="D214" i="4"/>
  <c r="H214" i="4" s="1"/>
  <c r="D193" i="4"/>
  <c r="H193" i="4" s="1"/>
  <c r="H183" i="4"/>
  <c r="H179" i="4"/>
  <c r="H176" i="4"/>
  <c r="D175" i="4"/>
  <c r="H175" i="4" s="1"/>
  <c r="D168" i="4"/>
  <c r="H168" i="4" s="1"/>
  <c r="H167" i="4"/>
  <c r="H164" i="4"/>
  <c r="H163" i="4"/>
  <c r="H217" i="4"/>
  <c r="H207" i="4"/>
  <c r="H206" i="4"/>
  <c r="H205" i="4"/>
  <c r="H204" i="4"/>
  <c r="H201" i="4"/>
  <c r="H197" i="4"/>
  <c r="H195" i="4"/>
  <c r="H187" i="4"/>
  <c r="H178" i="4"/>
  <c r="H166" i="4"/>
  <c r="H162" i="4"/>
  <c r="H184" i="4" l="1"/>
  <c r="D177" i="4"/>
  <c r="H177" i="4" s="1"/>
  <c r="D186" i="4"/>
  <c r="H186" i="4" s="1"/>
  <c r="D189" i="4"/>
  <c r="H189" i="4" s="1"/>
  <c r="H191" i="4"/>
  <c r="H215" i="4"/>
  <c r="D173" i="4"/>
  <c r="H173" i="4" s="1"/>
  <c r="D165" i="4"/>
  <c r="H78" i="4"/>
  <c r="D77" i="4"/>
  <c r="H77" i="4" s="1"/>
  <c r="H50" i="4"/>
  <c r="F228" i="4" l="1"/>
  <c r="F303" i="4" s="1"/>
  <c r="G228" i="4"/>
  <c r="G303" i="4" s="1"/>
  <c r="H165" i="4"/>
  <c r="H216" i="4"/>
  <c r="D18" i="4"/>
  <c r="D46" i="4"/>
  <c r="D44" i="4"/>
  <c r="H40" i="4"/>
  <c r="D29" i="4"/>
  <c r="H22" i="4"/>
  <c r="H20" i="4"/>
  <c r="H23" i="4"/>
  <c r="D24" i="4"/>
  <c r="H24" i="4" s="1"/>
  <c r="H228" i="4" l="1"/>
  <c r="H303" i="4" s="1"/>
  <c r="D27" i="4"/>
  <c r="F79" i="4" s="1"/>
  <c r="F159" i="4" s="1"/>
  <c r="F448" i="4" s="1"/>
  <c r="H27" i="4" l="1"/>
  <c r="G79" i="4"/>
  <c r="G159" i="4" s="1"/>
  <c r="G448" i="4" s="1"/>
  <c r="H69" i="4"/>
  <c r="H48" i="4" l="1"/>
  <c r="H68" i="4" l="1"/>
  <c r="H67" i="4"/>
  <c r="H66" i="4"/>
  <c r="H60" i="4"/>
  <c r="H59" i="4"/>
  <c r="H58" i="4"/>
  <c r="H57" i="4"/>
  <c r="H54" i="4"/>
  <c r="H47" i="4"/>
  <c r="H46" i="4"/>
  <c r="H44" i="4"/>
  <c r="H38" i="4"/>
  <c r="H37" i="4"/>
  <c r="H35" i="4"/>
  <c r="H34" i="4"/>
  <c r="H30" i="4"/>
  <c r="H29" i="4"/>
  <c r="H21" i="4"/>
  <c r="H19" i="4"/>
  <c r="H18" i="4"/>
  <c r="H17" i="4"/>
  <c r="H79" i="4" l="1"/>
  <c r="H159" i="4" s="1"/>
  <c r="H448" i="4" l="1"/>
</calcChain>
</file>

<file path=xl/sharedStrings.xml><?xml version="1.0" encoding="utf-8"?>
<sst xmlns="http://schemas.openxmlformats.org/spreadsheetml/2006/main" count="1271" uniqueCount="348">
  <si>
    <t>1.1</t>
  </si>
  <si>
    <t>1.2</t>
  </si>
  <si>
    <t>1.3</t>
  </si>
  <si>
    <t>1.4</t>
  </si>
  <si>
    <t>1.5</t>
  </si>
  <si>
    <t>1.6</t>
  </si>
  <si>
    <t>PLANILHA DE ORÇAMENTOS - COMPRA DE MATERIAIS E/OU SERVIÇOS</t>
  </si>
  <si>
    <t xml:space="preserve">  CC (      )    TP (      )    CP(      )   </t>
  </si>
  <si>
    <t>ITEM</t>
  </si>
  <si>
    <t>DESCRIÇÃO</t>
  </si>
  <si>
    <t>QUANT.</t>
  </si>
  <si>
    <t>UNID.</t>
  </si>
  <si>
    <t>PREÇO UNITÁRIO</t>
  </si>
  <si>
    <t>PREÇO TOTAL</t>
  </si>
  <si>
    <t>MATERIAL</t>
  </si>
  <si>
    <t>MÃO DE OBRA</t>
  </si>
  <si>
    <t xml:space="preserve"> </t>
  </si>
  <si>
    <t>m</t>
  </si>
  <si>
    <t>un</t>
  </si>
  <si>
    <t xml:space="preserve">        </t>
  </si>
  <si>
    <t>1.7</t>
  </si>
  <si>
    <t>cj</t>
  </si>
  <si>
    <t>x,xx</t>
  </si>
  <si>
    <t>I</t>
  </si>
  <si>
    <t>DESMONTAGEM/RETIRADA:</t>
  </si>
  <si>
    <t>m²</t>
  </si>
  <si>
    <t>2.1</t>
  </si>
  <si>
    <t>2.2</t>
  </si>
  <si>
    <t>3.1</t>
  </si>
  <si>
    <t>3.2</t>
  </si>
  <si>
    <t>REVESTIMENTO</t>
  </si>
  <si>
    <t>4.1</t>
  </si>
  <si>
    <t>4.2</t>
  </si>
  <si>
    <t>ESQUADRIAS</t>
  </si>
  <si>
    <t>5.1</t>
  </si>
  <si>
    <t>PINTURA</t>
  </si>
  <si>
    <t>6.1</t>
  </si>
  <si>
    <t>6.2</t>
  </si>
  <si>
    <t>6.3</t>
  </si>
  <si>
    <t>6.4</t>
  </si>
  <si>
    <t>INSTALAÇÕES HIDROSSANITÁRIAS</t>
  </si>
  <si>
    <t>7.1</t>
  </si>
  <si>
    <t>8.1</t>
  </si>
  <si>
    <t>8.2</t>
  </si>
  <si>
    <t>8.3</t>
  </si>
  <si>
    <t>1.8</t>
  </si>
  <si>
    <t>1.20</t>
  </si>
  <si>
    <t>Porta principal: verniz semi brilho</t>
  </si>
  <si>
    <r>
      <t xml:space="preserve">2. ENDEREÇO DE EXECUÇÃO/ENTREGA: </t>
    </r>
    <r>
      <rPr>
        <sz val="11"/>
        <rFont val="Calibri"/>
        <family val="2"/>
        <scheme val="minor"/>
      </rPr>
      <t>Rua 7 de Setembro, 760 - 1º, 2º e 3º andares - Centro Histórico - Porto Alegre/RS</t>
    </r>
  </si>
  <si>
    <t>OBRAS CIVIS 1º ANDAR</t>
  </si>
  <si>
    <t>Demolição de revestimento com argamassa - piso cerâmico</t>
  </si>
  <si>
    <t>Demolição de forro de gesso com destinação à empreendimento licenciado para coleta de gesso.</t>
  </si>
  <si>
    <t>Demolição de divisórias em chapas - gesso acartonado e estrutura, com destinação a empreendimento licenciado para coleta de gesso.</t>
  </si>
  <si>
    <t>m³</t>
  </si>
  <si>
    <t>Carga Manual e Transporte Entulho - caminhão 5km. Retirada e transporte de entulho.</t>
  </si>
  <si>
    <t>Rodapé em madeira, altura 7cm, com quina superior boleada, fixado em peças de madeira.</t>
  </si>
  <si>
    <t>Instalar 02 fiadas azulejos brancos, de 30x20cm, posição paisagem, sobre as pias de tampos de inox, dimensões aprox. do conjunto de fiadas: 2,10mx0,40m</t>
  </si>
  <si>
    <t>Recomposição soleira esquadria de alumínio da fachada.</t>
  </si>
  <si>
    <t>verba</t>
  </si>
  <si>
    <t>Aplicação manual de pintura com tinta látex acrílica em paredes, 02 demãos, inclui preparo da superfície (correção de imperfeições, lixação, limpeza), tinta premium, acetinado, cor branca.</t>
  </si>
  <si>
    <t>Divisórias navais, painel branco, tipo BP PLUS, largura padrão de 1,20m, piso/teto aprox.=2,60m, montantes e rodapés simples, em aço com pintura eletrostática branca, padrão painel-vidro-vidro</t>
  </si>
  <si>
    <t>Pintura esmalte acetinado para madeira, 02 demãos, sobre fundo nivelador branco, inclui preparo da superfície (correção de imperfeições, lixação, limpeza) das portas internas e dos rodapés, cor branca.</t>
  </si>
  <si>
    <t>FORRO - Fornecimento e instalação</t>
  </si>
  <si>
    <t>Forro pacote com perfil de aço, padrão forro mineral 125x62,5cm.</t>
  </si>
  <si>
    <t>DIVERSOS - fornecimento e instalação:</t>
  </si>
  <si>
    <t>9.1</t>
  </si>
  <si>
    <t>9.2</t>
  </si>
  <si>
    <t>9.3</t>
  </si>
  <si>
    <t>9.4</t>
  </si>
  <si>
    <t>9.5</t>
  </si>
  <si>
    <t>9.6</t>
  </si>
  <si>
    <t>Limpeza fina geral, 02 vezes, inclusive louças. Primeiro, logo após a remoção do entulho. Segundo, para vistoria de entrega final.</t>
  </si>
  <si>
    <t>SUBTOTAL OBRAS CIVIS 1º ANDAR</t>
  </si>
  <si>
    <t>Recebimento e montagem do mobiliário, organização geral do espaço conforme leiaute interno fornecido.</t>
  </si>
  <si>
    <t>1.0</t>
  </si>
  <si>
    <t>PROPONENTE</t>
  </si>
  <si>
    <t>NOME:</t>
  </si>
  <si>
    <t>CREA/CAU</t>
  </si>
  <si>
    <t>EMAIL/FONE:</t>
  </si>
  <si>
    <t>CNPJ:</t>
  </si>
  <si>
    <t>TELEFONE:</t>
  </si>
  <si>
    <r>
      <t>4. HORÁRIO PARA EXECUÇÃO/ENTREGA:</t>
    </r>
    <r>
      <rPr>
        <sz val="11"/>
        <rFont val="Calibri"/>
        <family val="2"/>
        <scheme val="minor"/>
      </rPr>
      <t xml:space="preserve"> Conforme Termo de Referência</t>
    </r>
  </si>
  <si>
    <r>
      <t xml:space="preserve">6. ANEXOS: </t>
    </r>
    <r>
      <rPr>
        <sz val="11"/>
        <rFont val="Calibri"/>
        <family val="2"/>
        <scheme val="minor"/>
      </rPr>
      <t>Conforme Termo de Referência</t>
    </r>
  </si>
  <si>
    <r>
      <t xml:space="preserve">5. CONDIÇÕES DE PAGAMENTO: </t>
    </r>
    <r>
      <rPr>
        <sz val="11"/>
        <rFont val="Calibri"/>
        <family val="2"/>
        <scheme val="minor"/>
      </rPr>
      <t>Conforme Termo de Referência</t>
    </r>
  </si>
  <si>
    <r>
      <t xml:space="preserve">1. OBJETO:  </t>
    </r>
    <r>
      <rPr>
        <sz val="11"/>
        <rFont val="Calibri"/>
        <family val="2"/>
        <scheme val="minor"/>
      </rPr>
      <t>Execução de obras civis e de infraestrutura (elétrica, lógica, mecânica) no Ed. Sete de Setembro, 760, 1º, 2º e 3º andares.</t>
    </r>
  </si>
  <si>
    <t>Execução de obras civis e de infraestrutura (elétrica, lógica, mecânica) no Ed. Sete de Setembro, 760, 1º, 2º e 3º andares.</t>
  </si>
  <si>
    <t>II</t>
  </si>
  <si>
    <t>OBRAS CIVIS 2º ANDAR</t>
  </si>
  <si>
    <t>Remoção para descarte de quadros, dutos, mãos-francesas e demais elementos fixos nas paredes, inclusive porta-papeis, espelhos.</t>
  </si>
  <si>
    <t>2.3</t>
  </si>
  <si>
    <t>2.4</t>
  </si>
  <si>
    <t>Divisórias navais, painel branco, tipo BP PLUS, largura padrão de 1,20m, piso/teto aprox.=2,60m, montantes e rodapés simples, em aço com pintura eletrostática branca, padrão painel-vidro canelado-vidro</t>
  </si>
  <si>
    <t>2.5</t>
  </si>
  <si>
    <t>Instalar 01 fiadas azulejos brancos, de 30x20cm, posição paisagem, sobre a pia de tampo de inox, dimensões da fiadas: 1,2mx0,40m</t>
  </si>
  <si>
    <t>7.2</t>
  </si>
  <si>
    <t>7.3</t>
  </si>
  <si>
    <t>um</t>
  </si>
  <si>
    <t>1.9</t>
  </si>
  <si>
    <t>Divisórias navais, painel branco, tipo BP PLUS, largura padrão de 1,20m, piso/teto aprox.=2,60m, montantes e rodapés simples, em aço com pintura eletrostática branca, padrão painel cego</t>
  </si>
  <si>
    <t>9.7</t>
  </si>
  <si>
    <t>Fechamento interno de veneziana metálica da sala de máquina do ar condicionado com fornecimento e instalação de chapa metálica fixada em requadro e neoprane.</t>
  </si>
  <si>
    <t>9.8</t>
  </si>
  <si>
    <t>SUBTOTAL OBRAS CIVIS 2º ANDAR</t>
  </si>
  <si>
    <t>3.3</t>
  </si>
  <si>
    <r>
      <t>3. PRAZO DE EXECUÇÃO/ENTREGA:</t>
    </r>
    <r>
      <rPr>
        <sz val="11"/>
        <rFont val="Calibri"/>
        <family val="2"/>
        <scheme val="minor"/>
      </rPr>
      <t xml:space="preserve"> 90 dias</t>
    </r>
  </si>
  <si>
    <t>8.4</t>
  </si>
  <si>
    <t>8.5</t>
  </si>
  <si>
    <t>8.6</t>
  </si>
  <si>
    <t>8.7</t>
  </si>
  <si>
    <t>Pintura epóxi base água para azulejos, 02 demãos, cor branca.</t>
  </si>
  <si>
    <t>Torneira alta de mesa para pia de cozinha, cromada, acabamento de registro cruzeta, indica-se linha Trio da Docol ou similar.</t>
  </si>
  <si>
    <t>Torneira baixa de mesa para lavatório, cromada, acabamento de registro cruzeta, indica-se linha Trio da Docol ou similar.</t>
  </si>
  <si>
    <t>Dispenser para papel higiênico em rolo, 30,2x30,3x16,2cm, branco, Kimerly-Clark Professional ou similar.</t>
  </si>
  <si>
    <t>Dispenser para papel toalha interfolhado, 40x35x17cm, branco, Kimerly-Clark Professional ou similar.</t>
  </si>
  <si>
    <t>Dispenser para sabonete líquido spray, 10,5x14x21,5cm, branco, Kimerly-Clark Professional ou similar.</t>
  </si>
  <si>
    <t>Assento sanitário convencional polipropileno branco fechamento comum, Celite ou similar.</t>
  </si>
  <si>
    <t>Nivelamento do piso com nata de cimento para aplicação de piso vinílico.</t>
  </si>
  <si>
    <t>Completar revestimento de azulejos no sanitários, de acordo com o padrão existente. Preferencialmente com as peças soltas retiradas.</t>
  </si>
  <si>
    <t>Retirada de portas e marcos, conforme indicação no projeto.</t>
  </si>
  <si>
    <t>Retirada de persianas para descarte.</t>
  </si>
  <si>
    <t>Retirada de películas para descarte.</t>
  </si>
  <si>
    <t>Retirada de forro de PVC e entarugamento para descarte.</t>
  </si>
  <si>
    <t>Retirada de revestimento com azulejo - paredes sanitários (20%) - com reaproveitamento.</t>
  </si>
  <si>
    <t>Remoção para descarte de vidro simples.</t>
  </si>
  <si>
    <t>Remoção de porta de divisória leve tipo BP PLUS.</t>
  </si>
  <si>
    <t>Remoção de divisória leve tipo BP PLUS e perfis.</t>
  </si>
  <si>
    <t>ALVENARIAS E PISOS</t>
  </si>
  <si>
    <t>Espelho cristal 6mm colado sobre chapa de MDF 5mm, instalado junto aos lavatórios, 60x140cm, fixado à parede por parafusos com tampa de inox.</t>
  </si>
  <si>
    <t xml:space="preserve">Fornecimento e instalação de 03 (três) conjuntos de persianas verticais com 02 (dois) comandos em cada conjunto. Persianas com lâminas de 68 mm, giro 180º, em trilhos de alumínio anodizado, comandos em nylon e PVC, carrinhos de polipropileno. Padrão de referência: Persianas Verticais Sunset, linha Nova Jersey, cor Cinza, 729 ou similar (apresentada e validada junto à Unidade de Engenharia). Espaço de instalação: 03 (três) vãos de dimensões gerais de 280cm de largura x 260cm de altura.  </t>
  </si>
  <si>
    <t xml:space="preserve">Fornecimento e instalação de película unidirecional e anti-calor prata fumê, 15 IGR (15% de "Luz Visível Transmitida").  Padrão de referência: Película Espelho Unidirecional Anti-Calor Insulfilme Prata Fumê 15 IGR ou similar (apresentada e validada junto à Unidade de Engenharia). Espaço de instalação: 03 (três) vãos de esquadrias, divididos em 06 folhas cada, de dimensões gerais de 280cm de largura x 260cm de altura. Instalação conforme especificações técnicas do produto - implica limpeza e isenção de poeira, gordura ou quaisquer substâncias - pelo lado interno do vidro, lado espalhado da película voltado para área externa da edificação. </t>
  </si>
  <si>
    <t>Fornecimento e instalação de espuma acústica, de poliuretano flexível, autoextinguível (não propaga fogo), espessura 50mm. Padrão de referência: Herrmann Sonique Wave, cor Grafite ou similar (apresentado e validado junto à Unidade de Engenharia).</t>
  </si>
  <si>
    <t>9.9</t>
  </si>
  <si>
    <t>9.10</t>
  </si>
  <si>
    <t>9.11</t>
  </si>
  <si>
    <t>1.10</t>
  </si>
  <si>
    <t>1.11</t>
  </si>
  <si>
    <t>1.12</t>
  </si>
  <si>
    <t>8.8</t>
  </si>
  <si>
    <t>8.9</t>
  </si>
  <si>
    <t>8.10</t>
  </si>
  <si>
    <t>8.11</t>
  </si>
  <si>
    <t>8.12</t>
  </si>
  <si>
    <t xml:space="preserve">Fornecimento e instalação de película unidirecional e anti-calor prata fumê, 15 IGR (15% de "Luz Visível Transmitida").  Padrão de referência: Película Espelho Unidirecional Anti-Calor Insulfilme Prata Fumê 15 IGR ou similar (apresentada e validada junto à Unidade de Engenharia). Espaço de instalação: 05 (cinco) vãos de esquadrias, divididos em 06 folhas cada, de dimensões gerais de 280cm de largura x 260cm de altura. Instalação conforme especificações técnicas do produto - implica limpeza e isenção de poeira, gordura ou quaisquer substâncias - pelo lado interno do vidro, lado espalhado da película voltado para área externa da edificação. </t>
  </si>
  <si>
    <t>Limpeza do ralo da sala de máquinas e vedação do mesmo.</t>
  </si>
  <si>
    <t>Recuperação de forro de gesso - sanitários e copa - 25%</t>
  </si>
  <si>
    <t>Corte, acabamento e instalação de alçapão em gesso, Ø70cm</t>
  </si>
  <si>
    <t>6.5</t>
  </si>
  <si>
    <t>Aplicação manual de pintura com tinta PVA sobre selador no forro de gesso e alçapões de gesso, 02 demãos, inclui preparo da superfície (correção de imperfeições, lixação, limpeza e selador), fosco, cor branca.</t>
  </si>
  <si>
    <t>Fornecimento e fixação de quadro branco de 1,2x0,9m com moldura de alumínio AL-90120 Easy Office PT ou similar.</t>
  </si>
  <si>
    <t>Fornecimento e instalação de conjunto de fechadura externa tipo alavanca, acabamento oxidado, espelho único, similar ao existente, referência no modelo Duna Imab.</t>
  </si>
  <si>
    <t>Fornecimento e instalação de conjunto de fechadura interna tipo alavanca, acabamento cromado, Zamak Papaiz MZ271 ou similar.</t>
  </si>
  <si>
    <t>Porta de divisória, painel cor branca, tipo BP PLUS, com perfis brancos, 80x210cm, com visor de vidro de 60x90cm, com ferragens incluídas.</t>
  </si>
  <si>
    <t>2.6</t>
  </si>
  <si>
    <t>Porta de divisória, painel cor branca, tipo BP PLUS, com perfis brancos, 80x210cm, sem visor.</t>
  </si>
  <si>
    <t>Porta dupla de divisória, painel cor branca, tipo BP PLUS, com perfis brancos, 02 portas de 80x210cm, sem visor, com ferragens incluídas.</t>
  </si>
  <si>
    <t>Execução de 04 pontos d'água, para pia de cozinha, torneira baixa no banheiro, bebedouro e máquina de café, incluindo tubulação PVC 25mm, conexões, cola, proveniente do ponto existente mais próximo.</t>
  </si>
  <si>
    <t>Instalação de filtro d´água retirado no ponto dágua para máquina de café</t>
  </si>
  <si>
    <r>
      <t xml:space="preserve">Balcão de cozinha de </t>
    </r>
    <r>
      <rPr>
        <b/>
        <sz val="11"/>
        <rFont val="Calibri"/>
        <family val="2"/>
        <scheme val="minor"/>
      </rPr>
      <t>MDF,</t>
    </r>
    <r>
      <rPr>
        <sz val="11"/>
        <rFont val="Calibri"/>
        <family val="2"/>
        <scheme val="minor"/>
      </rPr>
      <t xml:space="preserve"> 2 portas, 1 prateleira, 3 gavetas, revestimento em fórmica, altura de 75cm e de tampo de inox 0,60mx1,20m com 01 cuba, completo.</t>
    </r>
  </si>
  <si>
    <t>9.12</t>
  </si>
  <si>
    <t>Fornecimento e instalação de placas em acrílico 02 espessuras de 3mm cada, azul padrão Banrisul, PANTONE 300C, com dizeres em adesivo vinil PANTONE 298C e letras em vinil BRANCO. Dimensões de 190x150mm. Fixação com fita dupla-face. Modelos PP6-COPA, PP8-M, PP9F.</t>
  </si>
  <si>
    <t>9.13</t>
  </si>
  <si>
    <t>Fornecimento de lixeiras para box de 11L, em polipropileno, h=30cm ø25cm (sanitários-box), com tampa basculante - cor cinza.</t>
  </si>
  <si>
    <t>Fornecimento de lixeiras de 45L, 31x38x66, com tampa basculante - cor branca - COPA.</t>
  </si>
  <si>
    <t>9.14</t>
  </si>
  <si>
    <t>Execução de 03 pontos d'água, para torneira baixa na copa, bebedouro e máquina de café, incluindo tubulação PVC 25mm, conexões, cola, proveniente do ponto existente mais próximo.</t>
  </si>
  <si>
    <t>Execução de ponto de esgoto para bebedouro, incluindo tubulação de PVC 50mm, conexões, cola.</t>
  </si>
  <si>
    <t>Execução de ponto de esgoto para pia de cozinha e bebedouro, incluindo tubulação de PVC 50mm, conexões, sifão, caixa de gordura, cola.</t>
  </si>
  <si>
    <t>DIVISÓRIAS NOVAS</t>
  </si>
  <si>
    <t>III</t>
  </si>
  <si>
    <t>OBRAS CIVIS 3º ANDAR</t>
  </si>
  <si>
    <t>SUBTOTAL OBRAS CIVIS 3º ANDAR</t>
  </si>
  <si>
    <t>Retirada de filtro para água da copa para reuso.</t>
  </si>
  <si>
    <t>Retirada de filtro para água do sanitário para reuso.</t>
  </si>
  <si>
    <t>Fornecimento e instalação de vidro transparente 4mm liso com recomposição de esquadria, mantendo padrão existente, de quadro e requadro em alumínio.</t>
  </si>
  <si>
    <t xml:space="preserve">Fornecimento e instalação de 05 (cinco) conjuntos de persianas verticais com 02 (dois) comandos em cada conjunto. Persianas com lâminas de 68 mm, giro 180º, em trilhos de alumínio anodizado, comandos em nylon e PVC, carrinhos de polipropileno. Padrão de referência: Persianas Verticais Sunset, linha Nova Jersey, cor Cinza, 729 ou similar (apresentada e validada junto à Unidade de Engenharia). Espaço de instalação: 05 (cinco) vãos de dimensões gerais de 280cm de largura x 260cm de altura.  </t>
  </si>
  <si>
    <t>Torneira para cozinha, de parede, cromada, acabamento de registro cruzeta, indica-se linha Trio da Docol ou similar.</t>
  </si>
  <si>
    <t>Torneira cromada para ponto d´água para torneira baixa na copa, tipo torneira de parede para máquina de lavar, Sensea DCBRB3 ou similar.</t>
  </si>
  <si>
    <t>Torneira cromada no local do filtro d'água retirado para torneira baixa no sanitário, tipo torneira de parede para máquina de lavar, Sensea DCBRB3 ou similar.</t>
  </si>
  <si>
    <t>FORRO</t>
  </si>
  <si>
    <t>Instalação de filtro d´água retirado no ponto d´água para máquina de café.</t>
  </si>
  <si>
    <t>Rasgos de 15cm de largura e 10cm de profundidade, inclui posterior fechamento, em parede e/ou pisos para canalizações de água.</t>
  </si>
  <si>
    <t>Acabamento de válvula de descarga hydra, cromado e preto, clássica Docol ou similar.</t>
  </si>
  <si>
    <t>INSTALAÇÕES DE AR CONDICIONADO</t>
  </si>
  <si>
    <t>Executar revitalização (lixação e tratamento de fundo) com pintura epoxi de difusores 4 direções (65x65), cor a definir em obra</t>
  </si>
  <si>
    <t>Executar limpeza especializada em rede de dutos com aproximadamente 50m sobre forro.</t>
  </si>
  <si>
    <t>Fornecer e instalar exaustor axial em linha 552m³/h para forro modelo TURBO150 multivac para exaustão das copas  (acionamento no interruptor)</t>
  </si>
  <si>
    <t>Fornecer e instalar duto flexível 150mm com isolamento acustico para exasutão da copa</t>
  </si>
  <si>
    <t>Fornecer e instalar grelha autofechante ø150mm</t>
  </si>
  <si>
    <t>Fornecer e instalar exaustor axial 96m³/h modelo muro100 e duto flexível até a área externa para exaustão de banheiros (acionamento no interrruptor)</t>
  </si>
  <si>
    <t>Revisar, limpar e Instalar condicionador de ar tipo split system modelo piso teto 30.000 Btu/h ciclo reverso com todos os materiais necessários (tubos, isolamentos, ingterligações elétricas de comando e força, suportes de fixação, drenagem, testes e ajustes), Retirada do equipamento na BAGERGS e transportar até local da obra.</t>
  </si>
  <si>
    <t>Fornecer e instalar exasutor axial ø30cm 1500m³/h acionado por termostato tipo ambiente para exaustão no-break</t>
  </si>
  <si>
    <t>Fornecer e instalar grelha (50x50) de porta tipo indevassável com dupla moldura (salas gerentes)</t>
  </si>
  <si>
    <t>Fornecer e instalar grelha de retorno (120x45) para forro</t>
  </si>
  <si>
    <t>Fornecer e instalar TAE (tomada de ar externo) (60x40) com registro e filtro G4</t>
  </si>
  <si>
    <t>Efetuar ajuste na rede de dutos a fim de deslocar difusor em 40cm</t>
  </si>
  <si>
    <t>1.13</t>
  </si>
  <si>
    <t xml:space="preserve">Desisntalar, limpar e embalar equipamento tipo split hi-wall 18.000Btu/h. </t>
  </si>
  <si>
    <t>1.15</t>
  </si>
  <si>
    <t>Executar limpeza da evaporadora e condensadora e revisão COMPLETA,em condicionador de ar existente tipo multisplit 10TR HITACHI, modelo RPR100A5P</t>
  </si>
  <si>
    <t>1.16</t>
  </si>
  <si>
    <t>Fornecer e instalar compressor de 5TR para R22.</t>
  </si>
  <si>
    <t>SUBTOTAL INSTALAÇÕES DE AR CONDICIONADO - 1º ANDAR</t>
  </si>
  <si>
    <t>SUBTOTAL 1º ANDAR</t>
  </si>
  <si>
    <t>INSTALAÇÕES DE INFRAESTRUTURA ELÉTRICA E LÓGICA</t>
  </si>
  <si>
    <t>SUBTOTAL DE INFRAEST. ELÉTRICA E LÓGICA - 1º ANDAR</t>
  </si>
  <si>
    <t>IV</t>
  </si>
  <si>
    <t>VII</t>
  </si>
  <si>
    <t>Executar limpeza da evaporadora e condensadora e revisão COMPLETA em equipamento de ar condicionado tipo self de 10TR, marca TRANE. Trasporte da BAGERGS em Canoas até o local da obra.</t>
  </si>
  <si>
    <t>Fornecer e instalar exaustor axial 96m³/h modelo muro100 para exaustão de banheiros (acionamento no interrruptor)</t>
  </si>
  <si>
    <t>2.7</t>
  </si>
  <si>
    <t>Fornecer e instalar exaustor axial em linha 552m³/h para forro modelo TURBO150 multivac para exaustão da copa  (acionamento no interruptor)</t>
  </si>
  <si>
    <t>2.8</t>
  </si>
  <si>
    <t>2.9</t>
  </si>
  <si>
    <t>2.10</t>
  </si>
  <si>
    <t xml:space="preserve">Desinstalar, limpar e embalar equipamento tipo ar de janela. </t>
  </si>
  <si>
    <t>Fechar ramal de duto existente, adequar novo ramal.</t>
  </si>
  <si>
    <t>2.11</t>
  </si>
  <si>
    <t>2.12</t>
  </si>
  <si>
    <t>SUBTOTAL INSTALAÇÕES DE AR CONDICIONADO - 2º ANDAR</t>
  </si>
  <si>
    <t>SUBTOTAL 2º ANDAR</t>
  </si>
  <si>
    <t>INSTALAÇÕES DE AR CONDICIONADO - 1º ANDAR</t>
  </si>
  <si>
    <t>VI</t>
  </si>
  <si>
    <t>INSTALAÇÕES DE AR CONDICIONADO - 2º ANDAR</t>
  </si>
  <si>
    <t>V</t>
  </si>
  <si>
    <t>SUBTOTAL DE INFRAEST. ELÉTRICA E LÓGICA - 2º ANDAR</t>
  </si>
  <si>
    <t>VIII</t>
  </si>
  <si>
    <t>IX</t>
  </si>
  <si>
    <t>SUBTOTAL DE INFRAEST. ELÉTRICA E LÓGICA - 3º ANDAR</t>
  </si>
  <si>
    <t>INSTALAÇÕES DE AR CONDICIONADO - 3º ANDAR</t>
  </si>
  <si>
    <t>Fornecer e instalar compressor de 5TR  para R22.</t>
  </si>
  <si>
    <t>Fechar ramal de duto existente, adequar novo ramal nas salas dos gerentes.</t>
  </si>
  <si>
    <t>SUBTOTAL INSTALAÇÕES DE AR CONDICIONADO - 3º ANDAR</t>
  </si>
  <si>
    <t>TOTAL OBRAS</t>
  </si>
  <si>
    <t>Cabo unipolar livre de halogêneo tipo flexível seção 2,5 mm² (circuitos novos comuns para iluminação, tomadas, estabilizados e luz de emergência das escadarias)</t>
  </si>
  <si>
    <t>Cabo unipolar livre de halogêneo tipo flexível seção 4,0 mm² (circuitos novos para impressoras e/ou ponto de força para ar condicionado)</t>
  </si>
  <si>
    <t>Cabo unipolar livre de halogênio tipo flexível seção 10,00mm² (interligações para alimentação do CD bipartido e no-break)</t>
  </si>
  <si>
    <t>Cabo tipo PP livre de halogênio tipo flexível seção 3x1,5mm² (ligações para as luminárias e extensões elétricas para as mesas)</t>
  </si>
  <si>
    <t xml:space="preserve">Conjunto de pluugue macho e fêmea para a ligação das luminárias e extensões ele´tricas para os pontos nas mesas </t>
  </si>
  <si>
    <t xml:space="preserve">Centro de distribuição montado em caixa tipo de comando de uso aparente para 36 elementos (18+18) no barram. principal, 2 barram. de neutro e um de proteção, espaço para geral, DR e DPS padrão Atlanta  </t>
  </si>
  <si>
    <t>Chave reversora 40A, com 4 câmeras</t>
  </si>
  <si>
    <t>Caixa de PVC para reversora</t>
  </si>
  <si>
    <t>Disjuntor monopolar/4,5kA.</t>
  </si>
  <si>
    <t xml:space="preserve">        -1x16A - (CD-ESTAB e CD-COMUM)</t>
  </si>
  <si>
    <t xml:space="preserve">        -1x20A - (CD-ESTAB e CD-COMUM)</t>
  </si>
  <si>
    <t xml:space="preserve">        -3x32A - (CD-ESTAB)</t>
  </si>
  <si>
    <t xml:space="preserve">        -3x50A - (CD-COMUM)</t>
  </si>
  <si>
    <t xml:space="preserve">Modulo  DPS, nível de sobretensão Up&lt;= 4kV, tensão nominal máxima de operação Uc=175V, 50/60Hz, Classe C(IEC 61643-1) Capacidade dos Surtos Unipolar 40kA (8/20us) junto a medição/QGBT. </t>
  </si>
  <si>
    <t xml:space="preserve">Dispositivo DR 4x63A - sensibilidade 30mA </t>
  </si>
  <si>
    <t>Eletrocalha 200x100mm</t>
  </si>
  <si>
    <t>Eletrocalha 100x100mm</t>
  </si>
  <si>
    <t>1.14</t>
  </si>
  <si>
    <t>Tampa para eletrocalha 200mm</t>
  </si>
  <si>
    <t>Tampa para eletrocalha 100mm</t>
  </si>
  <si>
    <t xml:space="preserve">Suporte suspensão para eletrocalha 200x100mm </t>
  </si>
  <si>
    <t>1.17</t>
  </si>
  <si>
    <t xml:space="preserve">Suporte suspensão para eletrocalha 100x100mm </t>
  </si>
  <si>
    <t>1.18</t>
  </si>
  <si>
    <t>Curva horizontal/vertical para eletrocalha 200x100mm</t>
  </si>
  <si>
    <t>1.19</t>
  </si>
  <si>
    <t>Emenda interna tipo U para eletrocalha 200x100mm</t>
  </si>
  <si>
    <t>1.21</t>
  </si>
  <si>
    <t>Redução para eletrocalha de 200x100mm</t>
  </si>
  <si>
    <t>1.22</t>
  </si>
  <si>
    <t>Derivação lateral para eletroduto 25mm</t>
  </si>
  <si>
    <t>1.23</t>
  </si>
  <si>
    <t>Prensa cabo na eletrocalha para passagem do cabo PP p/luminárias</t>
  </si>
  <si>
    <t>1.24</t>
  </si>
  <si>
    <t xml:space="preserve">Vergalhão rosca total 1/4" </t>
  </si>
  <si>
    <t>1.25</t>
  </si>
  <si>
    <t>Chumbador rosca interna 1/4"</t>
  </si>
  <si>
    <t>1.26</t>
  </si>
  <si>
    <t xml:space="preserve">Eletroduto de ferro rígido ou flexível diâm. 25mm (interligar eletrocalhas com descidas em dutotec </t>
  </si>
  <si>
    <t>1.27</t>
  </si>
  <si>
    <t>Adaptador de eletroduto para canaleta dutotec</t>
  </si>
  <si>
    <t>1.28</t>
  </si>
  <si>
    <t>Parafusos, porcas e arruelas  para eletrocalhas</t>
  </si>
  <si>
    <t>1.29</t>
  </si>
  <si>
    <t>Canaleta alumínio 73x25 tripla c/ tampa de encaixe - Pintada</t>
  </si>
  <si>
    <t>1.30</t>
  </si>
  <si>
    <t>Caixa de alumínio 100x100x50mm específica de canaleta de alumínio</t>
  </si>
  <si>
    <t>1.31</t>
  </si>
  <si>
    <t>Curva 90º metálica especifica de canaleta de alumínio</t>
  </si>
  <si>
    <t xml:space="preserve">        -73x25mm</t>
  </si>
  <si>
    <t>1.32</t>
  </si>
  <si>
    <t xml:space="preserve"> Suporte para canaleta de alumínio p/três blocos com, duas tomadas tipo bloco NBR-20A (preta), mais um bloco cego.</t>
  </si>
  <si>
    <t>1.33</t>
  </si>
  <si>
    <t xml:space="preserve"> Suporte para canaleta de alumínio p/três blocos com, duas tomadas tipo bloco NBR-20A (vermelha), mais um bloco cego.</t>
  </si>
  <si>
    <t>1.34</t>
  </si>
  <si>
    <t xml:space="preserve"> Suporte para canaleta de alumínio p/três blocos com, duas tomadas tipo bloco NBR.20A (azul) , mais um bloco cego (inclui luz de emergência escadaria)</t>
  </si>
  <si>
    <t>1.35</t>
  </si>
  <si>
    <t xml:space="preserve"> Suporte para canaleta de alumínio p/três blocos com, dois RJ-45 femea, mais um bloco cego - cat 6</t>
  </si>
  <si>
    <t>1.36</t>
  </si>
  <si>
    <t>Modulo autônomo indicador Lumymaster, 115/220V com 80 led's bateria 6V- 5Ah, autonomia 4 horas, gabinete em metal pintura epóxi com indicador de "SAIDA"</t>
  </si>
  <si>
    <t>1.37</t>
  </si>
  <si>
    <t>Modulo autônomo com 2 faróis de 32 led's cada, bateria 12V-7Ah autonomia 12 horas, gabinete em metal pintura epóxi</t>
  </si>
  <si>
    <t>1.38</t>
  </si>
  <si>
    <t>Cabo UTP categoria 6 (46 pontos duplos estruturados com comprimento médio de 20m mais interligação com 3 cabos entre os rack´s do 6º e 1º a)</t>
  </si>
  <si>
    <t>1.39</t>
  </si>
  <si>
    <t>Rack padrão 19"  tipo gabinete fechado, porta acrílico com chave, próprio par cabeamento estruturado de 16U, profunidade de 570mm, fixado na parede com 2 bandejas e 06 organizadores de cabo.</t>
  </si>
  <si>
    <t>1.40</t>
  </si>
  <si>
    <t>Patch Panel 24 portas p/ Rack 19" cat 6</t>
  </si>
  <si>
    <t>1.41</t>
  </si>
  <si>
    <t xml:space="preserve">Voice Pannel 50P </t>
  </si>
  <si>
    <t>1.42</t>
  </si>
  <si>
    <t>Régua com 8 tomadas p/ Rack</t>
  </si>
  <si>
    <t>1.43</t>
  </si>
  <si>
    <t xml:space="preserve">Cabo CIT 50 pares (interligação entre rack 6º andar e o rack no 1º andar </t>
  </si>
  <si>
    <t>1.44</t>
  </si>
  <si>
    <t>Patch Cord 1,0m (Rack) - Cor Azul - cat 6</t>
  </si>
  <si>
    <t>1.45</t>
  </si>
  <si>
    <t>Patch Cord 1,0m (Rack) - Cor Verde - cat 6</t>
  </si>
  <si>
    <t>1.46</t>
  </si>
  <si>
    <t>Patch Cord 2,5m (Mesa) - Cor Azul - cat 6</t>
  </si>
  <si>
    <t>1.47</t>
  </si>
  <si>
    <t>Canaleta de PVC ventitada 5x5 tipo hellermann</t>
  </si>
  <si>
    <t>1.48</t>
  </si>
  <si>
    <t xml:space="preserve">Luminária para 2 lâmpadas de 32W de sobrepor (s/ lâmpada e s/ reator) </t>
  </si>
  <si>
    <t>1.49</t>
  </si>
  <si>
    <t>Lâmpada tubular led T* de 120cm, 18 a 21W, 4.000k, 90-240V., FP=0,9, vida útil mín 25.000h (L-70), certificado CE e garantia mín. de 2 anos</t>
  </si>
  <si>
    <t>1.50</t>
  </si>
  <si>
    <t>Revisão/Retirada de centro de distibuição existente c/ até 24 elementos do tipo UL c/ disjuntor geral (se houver necessidade de troca de disjuntores serão fornecidos pelo Banco)</t>
  </si>
  <si>
    <t>1.51</t>
  </si>
  <si>
    <t>Eletroduto  ferro diâm. 20mm (iluminação de emergência escadarias)</t>
  </si>
  <si>
    <t>1.52</t>
  </si>
  <si>
    <t>Caixa condulete diâm. 20mm com espelho e tomada 3P-10A (escadarias)</t>
  </si>
  <si>
    <t>1.53</t>
  </si>
  <si>
    <t>Modulo autônomo s/indicador Lumymaster, 115/220V com 80 led's bateria 6V- 5Ah, autonomia 4 horas, gabinete em metal pintura epóxi (escadarias)</t>
  </si>
  <si>
    <t>Cabo unipolar livre de halogêneo tipo flexível seção 2,5 mm² (circuitos novos comuns para iluminação, tomadas e estabilizados)</t>
  </si>
  <si>
    <t xml:space="preserve">Conjunto de plugue macho e fêmea para a ligaçaõ das luminárias e extensões ele´tricas para os pontos nas mesas </t>
  </si>
  <si>
    <t xml:space="preserve"> Suporte para canaleta de alumínio p/três blocos com, duas tomadas tipo bloco NBR.20A (azul) , mais um bloco cego.</t>
  </si>
  <si>
    <t>Cabo UTP categoria 6 (46 pontos com comprimento médio de 25m mais interligação com 3 cabos entre os rack´s do 6º e 2º andares)</t>
  </si>
  <si>
    <t xml:space="preserve">Cabo CIT 50 pares (interligação entre rack 6º andar e o rack no 2º andar </t>
  </si>
  <si>
    <t>Canaleta ventitada 5x5</t>
  </si>
  <si>
    <t xml:space="preserve">Conjunto de plugue macho e fêmea para a ligação das luminárias e extensões elétricas para os pontos nas mesas </t>
  </si>
  <si>
    <t xml:space="preserve">Dispositivo DR 4x63A - sensibilidade 300mA </t>
  </si>
  <si>
    <t>Cabo UTP categoria 6 (46 pontos com comprimento médio de 25m mais interligação com 3 cabos entre os rack´s do 6º e 3º andares)</t>
  </si>
  <si>
    <t xml:space="preserve">Cabo CIT 50 pares (interligação entre rack 6º andar e o rack no 3º andar </t>
  </si>
  <si>
    <t>Piso vinílico semiflexível padrão liso, tráfego médio/alto, uso comercial, espessura=3mm, em régua, cor cinza, Ambienta Liso Tarkett ou similar, incluindo preparo do piso e fixado com cola.</t>
  </si>
  <si>
    <t>5.2</t>
  </si>
  <si>
    <t>Remoção de esquadria de janela.</t>
  </si>
  <si>
    <t>Fornecimento e instalação, inclui recomposição e ajuste de alvenraia, de esquadria de janela em alumínio com pintura eletrostática branca, vidro comum 5mm, translúcido (miniboreal ou aplicação de película jateada), com 02 (duas) folhas de abertura Maxim-ar de 60x90cm (LxA) e, na parte de baixo, 02 (duas) folhas fixas de 60x30cm (LxA), batente com largura mínima de 4,5cm. Referência: Janela de Abrir Maxim-Ar Alumínio 3A.</t>
  </si>
  <si>
    <t>Porta principal: verniz semi brilho.</t>
  </si>
  <si>
    <t>Recuperação de forro de gesso - sanitários e copa - 25%.</t>
  </si>
  <si>
    <t>Corte, acabamento e instalação de alçapão em gesso, Ø70cm.</t>
  </si>
  <si>
    <t>Fornecer e instalar difisor 65x65 4 vias na cor branca com registro.</t>
  </si>
  <si>
    <t>2.13</t>
  </si>
  <si>
    <t>5.3</t>
  </si>
  <si>
    <t>2.14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</si>
</sst>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MS Sans Serif"/>
    </font>
    <font>
      <sz val="10"/>
      <name val="MS Sans Serif"/>
      <family val="2"/>
    </font>
    <font>
      <sz val="11"/>
      <name val="Calibri"/>
      <family val="2"/>
      <scheme val="minor"/>
    </font>
    <font>
      <b/>
      <sz val="11"/>
      <name val="Calibri"/>
      <family val="2"/>
      <scheme val="minor"/>
    </font>
    <font>
      <i/>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40" fontId="1" fillId="0" borderId="0">
      <alignment vertical="center"/>
    </xf>
  </cellStyleXfs>
  <cellXfs count="135">
    <xf numFmtId="0" fontId="0" fillId="0" borderId="0" xfId="0">
      <alignment vertical="center"/>
    </xf>
    <xf numFmtId="0" fontId="2" fillId="0" borderId="1" xfId="0" applyFont="1" applyBorder="1" applyAlignment="1" applyProtection="1">
      <alignment horizontal="center" vertical="top"/>
      <protection hidden="1"/>
    </xf>
    <xf numFmtId="40" fontId="2" fillId="0" borderId="2" xfId="1" applyFont="1" applyBorder="1" applyAlignment="1" applyProtection="1">
      <alignment vertical="top"/>
      <protection hidden="1"/>
    </xf>
    <xf numFmtId="0" fontId="2" fillId="0" borderId="1" xfId="0" applyFont="1" applyBorder="1" applyAlignment="1" applyProtection="1">
      <alignment vertical="top" wrapText="1"/>
      <protection hidden="1"/>
    </xf>
    <xf numFmtId="4" fontId="2" fillId="0" borderId="1" xfId="0" applyNumberFormat="1" applyFont="1" applyBorder="1" applyAlignment="1" applyProtection="1">
      <alignment horizontal="center" vertical="top"/>
      <protection hidden="1"/>
    </xf>
    <xf numFmtId="4" fontId="2" fillId="0" borderId="1" xfId="0" applyNumberFormat="1" applyFont="1" applyBorder="1" applyAlignment="1" applyProtection="1">
      <alignment horizontal="right" vertical="top"/>
      <protection hidden="1"/>
    </xf>
    <xf numFmtId="1" fontId="2" fillId="0" borderId="1" xfId="0" applyNumberFormat="1" applyFont="1" applyBorder="1" applyAlignment="1" applyProtection="1">
      <alignment horizontal="left" vertical="center"/>
      <protection hidden="1"/>
    </xf>
    <xf numFmtId="1" fontId="2" fillId="0" borderId="1" xfId="0" applyNumberFormat="1" applyFont="1" applyFill="1" applyBorder="1" applyAlignment="1" applyProtection="1">
      <alignment horizontal="left" vertical="center"/>
      <protection hidden="1"/>
    </xf>
    <xf numFmtId="0" fontId="2" fillId="0" borderId="1" xfId="0" applyFont="1" applyFill="1" applyBorder="1" applyAlignment="1" applyProtection="1">
      <alignment vertical="top" wrapText="1"/>
      <protection hidden="1"/>
    </xf>
    <xf numFmtId="4" fontId="2" fillId="0" borderId="1" xfId="0" applyNumberFormat="1" applyFont="1" applyFill="1" applyBorder="1" applyAlignment="1" applyProtection="1">
      <alignment horizontal="center" vertical="top"/>
      <protection hidden="1"/>
    </xf>
    <xf numFmtId="0" fontId="2" fillId="0" borderId="1" xfId="0" applyFont="1" applyFill="1" applyBorder="1" applyAlignment="1" applyProtection="1">
      <alignment horizontal="center" vertical="top"/>
      <protection hidden="1"/>
    </xf>
    <xf numFmtId="40" fontId="2" fillId="0" borderId="2" xfId="1" applyFont="1" applyFill="1" applyBorder="1" applyAlignment="1" applyProtection="1">
      <alignment vertical="top"/>
      <protection hidden="1"/>
    </xf>
    <xf numFmtId="1" fontId="2" fillId="0" borderId="1" xfId="0" applyNumberFormat="1" applyFont="1" applyFill="1" applyBorder="1" applyAlignment="1" applyProtection="1">
      <alignment horizontal="left" vertical="top"/>
      <protection hidden="1"/>
    </xf>
    <xf numFmtId="4" fontId="2" fillId="0" borderId="1" xfId="0" applyNumberFormat="1" applyFont="1" applyFill="1" applyBorder="1" applyAlignment="1" applyProtection="1">
      <alignment horizontal="right" vertical="top"/>
      <protection hidden="1"/>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4" fontId="2" fillId="0" borderId="1" xfId="0" applyNumberFormat="1" applyFont="1" applyFill="1" applyBorder="1" applyAlignment="1" applyProtection="1">
      <alignment horizontal="right" vertical="top"/>
      <protection locked="0" hidden="1"/>
    </xf>
    <xf numFmtId="2" fontId="4" fillId="5" borderId="1" xfId="0" applyNumberFormat="1" applyFont="1" applyFill="1" applyBorder="1" applyAlignment="1" applyProtection="1">
      <alignment horizontal="right" vertical="center"/>
      <protection hidden="1"/>
    </xf>
    <xf numFmtId="2" fontId="2" fillId="5" borderId="1" xfId="0" applyNumberFormat="1" applyFont="1" applyFill="1" applyBorder="1" applyAlignment="1" applyProtection="1">
      <alignment horizontal="right" vertical="center"/>
      <protection hidden="1"/>
    </xf>
    <xf numFmtId="1" fontId="2" fillId="0" borderId="1" xfId="0" applyNumberFormat="1" applyFont="1" applyBorder="1" applyAlignment="1" applyProtection="1">
      <alignment horizontal="left" vertical="top"/>
      <protection hidden="1"/>
    </xf>
    <xf numFmtId="1" fontId="2" fillId="3" borderId="1" xfId="0" applyNumberFormat="1" applyFont="1" applyFill="1" applyBorder="1" applyAlignment="1" applyProtection="1">
      <alignment horizontal="left" vertical="top"/>
      <protection hidden="1"/>
    </xf>
    <xf numFmtId="0" fontId="2" fillId="3" borderId="1" xfId="0" applyFont="1" applyFill="1" applyBorder="1" applyAlignment="1" applyProtection="1">
      <alignment vertical="top" wrapText="1"/>
      <protection hidden="1"/>
    </xf>
    <xf numFmtId="3" fontId="2" fillId="3" borderId="1" xfId="0" applyNumberFormat="1" applyFont="1" applyFill="1" applyBorder="1" applyAlignment="1" applyProtection="1">
      <alignment horizontal="center" vertical="top"/>
      <protection hidden="1"/>
    </xf>
    <xf numFmtId="0" fontId="2" fillId="3" borderId="1" xfId="0" applyFont="1" applyFill="1" applyBorder="1" applyAlignment="1" applyProtection="1">
      <alignment horizontal="center" vertical="top"/>
      <protection hidden="1"/>
    </xf>
    <xf numFmtId="4" fontId="2" fillId="3" borderId="1" xfId="0" applyNumberFormat="1" applyFont="1" applyFill="1" applyBorder="1" applyAlignment="1" applyProtection="1">
      <alignment vertical="top"/>
      <protection hidden="1"/>
    </xf>
    <xf numFmtId="40" fontId="2" fillId="3" borderId="2" xfId="1" applyFont="1" applyFill="1" applyBorder="1" applyAlignment="1" applyProtection="1">
      <alignment vertical="top"/>
      <protection hidden="1"/>
    </xf>
    <xf numFmtId="0" fontId="2" fillId="0" borderId="1" xfId="0" applyFont="1" applyFill="1" applyBorder="1" applyAlignment="1" applyProtection="1">
      <alignment horizontal="center" vertical="center"/>
      <protection hidden="1"/>
    </xf>
    <xf numFmtId="1" fontId="2" fillId="3" borderId="1" xfId="0" applyNumberFormat="1" applyFont="1" applyFill="1" applyBorder="1" applyAlignment="1" applyProtection="1">
      <alignment horizontal="left" vertical="center"/>
      <protection hidden="1"/>
    </xf>
    <xf numFmtId="4" fontId="2" fillId="3" borderId="1" xfId="0" applyNumberFormat="1" applyFont="1" applyFill="1" applyBorder="1" applyAlignment="1" applyProtection="1">
      <alignment horizontal="center" vertical="top"/>
      <protection hidden="1"/>
    </xf>
    <xf numFmtId="40" fontId="3" fillId="3" borderId="2" xfId="1" applyFont="1" applyFill="1" applyBorder="1" applyAlignment="1" applyProtection="1">
      <alignment vertical="top"/>
      <protection hidden="1"/>
    </xf>
    <xf numFmtId="1" fontId="3" fillId="4" borderId="1" xfId="0" applyNumberFormat="1" applyFont="1" applyFill="1" applyBorder="1" applyAlignment="1" applyProtection="1">
      <alignment horizontal="left" vertical="top"/>
      <protection hidden="1"/>
    </xf>
    <xf numFmtId="0" fontId="3" fillId="4" borderId="1" xfId="0" applyFont="1" applyFill="1" applyBorder="1" applyAlignment="1" applyProtection="1">
      <alignment vertical="top" wrapText="1"/>
      <protection hidden="1"/>
    </xf>
    <xf numFmtId="3" fontId="2" fillId="4" borderId="1" xfId="0" applyNumberFormat="1" applyFont="1" applyFill="1" applyBorder="1" applyAlignment="1" applyProtection="1">
      <alignment horizontal="center" vertical="top"/>
      <protection hidden="1"/>
    </xf>
    <xf numFmtId="0" fontId="2" fillId="4" borderId="1" xfId="0" applyFont="1" applyFill="1" applyBorder="1" applyAlignment="1" applyProtection="1">
      <alignment horizontal="center" vertical="top"/>
      <protection hidden="1"/>
    </xf>
    <xf numFmtId="4" fontId="2" fillId="4" borderId="1" xfId="0" applyNumberFormat="1" applyFont="1" applyFill="1" applyBorder="1" applyAlignment="1" applyProtection="1">
      <alignment vertical="top"/>
      <protection hidden="1"/>
    </xf>
    <xf numFmtId="40" fontId="2" fillId="4" borderId="2" xfId="1" applyFont="1" applyFill="1" applyBorder="1" applyAlignment="1" applyProtection="1">
      <alignment vertical="top"/>
      <protection hidden="1"/>
    </xf>
    <xf numFmtId="1" fontId="2" fillId="3" borderId="14" xfId="0" applyNumberFormat="1" applyFont="1" applyFill="1" applyBorder="1" applyAlignment="1" applyProtection="1">
      <alignment horizontal="left" vertical="center"/>
      <protection hidden="1"/>
    </xf>
    <xf numFmtId="0" fontId="3" fillId="3" borderId="14" xfId="0" applyFont="1" applyFill="1" applyBorder="1" applyAlignment="1" applyProtection="1">
      <alignment horizontal="left" vertical="top" wrapText="1"/>
      <protection hidden="1"/>
    </xf>
    <xf numFmtId="4" fontId="2" fillId="3" borderId="14" xfId="0" applyNumberFormat="1" applyFont="1" applyFill="1" applyBorder="1" applyAlignment="1" applyProtection="1">
      <alignment horizontal="center" vertical="top"/>
      <protection hidden="1"/>
    </xf>
    <xf numFmtId="0" fontId="2" fillId="3" borderId="14" xfId="0" applyFont="1" applyFill="1" applyBorder="1" applyAlignment="1" applyProtection="1">
      <alignment horizontal="center" vertical="top"/>
      <protection hidden="1"/>
    </xf>
    <xf numFmtId="3" fontId="2" fillId="3" borderId="1" xfId="0" applyNumberFormat="1" applyFont="1" applyFill="1" applyBorder="1" applyAlignment="1" applyProtection="1">
      <alignment horizontal="left" vertical="top"/>
      <protection hidden="1"/>
    </xf>
    <xf numFmtId="0" fontId="2" fillId="3" borderId="1" xfId="0" applyFont="1" applyFill="1" applyBorder="1" applyAlignment="1" applyProtection="1">
      <alignment horizontal="left" vertical="top"/>
      <protection hidden="1"/>
    </xf>
    <xf numFmtId="4" fontId="2" fillId="3" borderId="1" xfId="0" applyNumberFormat="1" applyFont="1" applyFill="1" applyBorder="1" applyAlignment="1" applyProtection="1">
      <alignment horizontal="left" vertical="top"/>
      <protection hidden="1"/>
    </xf>
    <xf numFmtId="40" fontId="2" fillId="3" borderId="2" xfId="1" applyFont="1" applyFill="1" applyBorder="1" applyAlignment="1" applyProtection="1">
      <alignment horizontal="left" vertical="top"/>
      <protection hidden="1"/>
    </xf>
    <xf numFmtId="0" fontId="3" fillId="3" borderId="1" xfId="0" applyFont="1" applyFill="1" applyBorder="1" applyAlignment="1" applyProtection="1">
      <alignment horizontal="left" vertical="top" wrapText="1"/>
      <protection hidden="1"/>
    </xf>
    <xf numFmtId="0" fontId="2" fillId="4" borderId="0" xfId="0" applyFont="1" applyFill="1" applyBorder="1" applyAlignment="1" applyProtection="1">
      <alignment horizontal="centerContinuous" vertical="center"/>
      <protection hidden="1"/>
    </xf>
    <xf numFmtId="0" fontId="2" fillId="4" borderId="0" xfId="0" applyFont="1" applyFill="1" applyBorder="1" applyAlignment="1" applyProtection="1">
      <alignment horizontal="left" vertical="center"/>
      <protection hidden="1"/>
    </xf>
    <xf numFmtId="0" fontId="3" fillId="4" borderId="0" xfId="0" applyFont="1" applyFill="1" applyBorder="1" applyAlignment="1" applyProtection="1">
      <alignment horizontal="centerContinuous" vertical="center"/>
      <protection hidden="1"/>
    </xf>
    <xf numFmtId="3" fontId="3" fillId="4" borderId="0" xfId="0" applyNumberFormat="1" applyFont="1" applyFill="1" applyBorder="1" applyAlignment="1" applyProtection="1">
      <alignment horizontal="centerContinuous" vertical="center"/>
      <protection hidden="1"/>
    </xf>
    <xf numFmtId="4" fontId="2" fillId="4" borderId="0" xfId="0" applyNumberFormat="1" applyFont="1" applyFill="1" applyBorder="1" applyAlignment="1" applyProtection="1">
      <alignment horizontal="centerContinuous"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3" fillId="0" borderId="0" xfId="0" applyFont="1" applyBorder="1" applyProtection="1">
      <alignment vertical="center"/>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protection hidden="1"/>
    </xf>
    <xf numFmtId="3" fontId="3" fillId="0" borderId="0" xfId="0" applyNumberFormat="1" applyFont="1" applyBorder="1" applyAlignment="1" applyProtection="1">
      <alignment horizontal="center"/>
      <protection hidden="1"/>
    </xf>
    <xf numFmtId="4" fontId="2" fillId="0" borderId="0" xfId="0" applyNumberFormat="1" applyFont="1" applyBorder="1" applyAlignment="1" applyProtection="1">
      <protection hidden="1"/>
    </xf>
    <xf numFmtId="4" fontId="2" fillId="0" borderId="0" xfId="0" applyNumberFormat="1" applyFont="1" applyBorder="1" applyProtection="1">
      <alignment vertical="center"/>
      <protection hidden="1"/>
    </xf>
    <xf numFmtId="0" fontId="2" fillId="0" borderId="0" xfId="0" applyFont="1" applyBorder="1" applyProtection="1">
      <alignment vertical="center"/>
      <protection hidden="1"/>
    </xf>
    <xf numFmtId="0" fontId="2" fillId="0" borderId="0" xfId="0" applyFont="1" applyProtection="1">
      <alignment vertical="center"/>
      <protection hidden="1"/>
    </xf>
    <xf numFmtId="3" fontId="2" fillId="0" borderId="0" xfId="0" applyNumberFormat="1" applyFont="1" applyBorder="1" applyAlignment="1" applyProtection="1">
      <alignment horizontal="center"/>
      <protection hidden="1"/>
    </xf>
    <xf numFmtId="0" fontId="3" fillId="3" borderId="4"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2" fillId="0" borderId="0" xfId="0" applyFont="1" applyFill="1" applyBorder="1" applyProtection="1">
      <alignment vertical="center"/>
      <protection hidden="1"/>
    </xf>
    <xf numFmtId="4" fontId="3" fillId="4" borderId="1" xfId="0" applyNumberFormat="1" applyFont="1" applyFill="1" applyBorder="1" applyAlignment="1" applyProtection="1">
      <alignment horizontal="center"/>
      <protection hidden="1"/>
    </xf>
    <xf numFmtId="0" fontId="3" fillId="3" borderId="12"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4" borderId="12" xfId="0" applyFont="1" applyFill="1" applyBorder="1" applyAlignment="1" applyProtection="1">
      <alignment horizontal="center" vertical="center"/>
      <protection hidden="1"/>
    </xf>
    <xf numFmtId="0" fontId="2" fillId="3" borderId="12"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4" fontId="2" fillId="0" borderId="1" xfId="0" applyNumberFormat="1" applyFont="1" applyBorder="1" applyAlignment="1" applyProtection="1">
      <alignment vertical="top"/>
      <protection hidden="1"/>
    </xf>
    <xf numFmtId="0" fontId="2" fillId="0" borderId="12" xfId="0" applyFont="1" applyFill="1" applyBorder="1" applyAlignment="1" applyProtection="1">
      <alignment horizontal="center" vertical="center"/>
      <protection hidden="1"/>
    </xf>
    <xf numFmtId="0" fontId="2" fillId="0" borderId="1" xfId="0" applyFont="1" applyFill="1" applyBorder="1" applyAlignment="1" applyProtection="1">
      <alignment horizontal="left" vertical="center" wrapText="1"/>
      <protection hidden="1"/>
    </xf>
    <xf numFmtId="4" fontId="3" fillId="3" borderId="1" xfId="0" applyNumberFormat="1" applyFont="1" applyFill="1" applyBorder="1" applyAlignment="1" applyProtection="1">
      <alignment vertical="top"/>
      <protection hidden="1"/>
    </xf>
    <xf numFmtId="0" fontId="2" fillId="5" borderId="0" xfId="0" applyFont="1" applyFill="1" applyAlignment="1" applyProtection="1">
      <protection hidden="1"/>
    </xf>
    <xf numFmtId="4" fontId="2" fillId="5" borderId="0" xfId="0" applyNumberFormat="1" applyFont="1" applyFill="1" applyAlignment="1" applyProtection="1">
      <protection hidden="1"/>
    </xf>
    <xf numFmtId="164" fontId="2" fillId="5" borderId="12" xfId="0" applyNumberFormat="1" applyFont="1" applyFill="1" applyBorder="1" applyAlignment="1" applyProtection="1">
      <alignment horizontal="center" vertical="center"/>
      <protection hidden="1"/>
    </xf>
    <xf numFmtId="1" fontId="3" fillId="0" borderId="1" xfId="0" applyNumberFormat="1" applyFont="1" applyBorder="1" applyAlignment="1" applyProtection="1">
      <alignment horizontal="left" vertical="center"/>
      <protection hidden="1"/>
    </xf>
    <xf numFmtId="0" fontId="3" fillId="0" borderId="1" xfId="0" applyFont="1" applyBorder="1" applyAlignment="1" applyProtection="1">
      <alignment vertical="top" wrapText="1"/>
      <protection hidden="1"/>
    </xf>
    <xf numFmtId="4" fontId="2" fillId="5" borderId="1" xfId="1" applyNumberFormat="1" applyFont="1" applyFill="1" applyBorder="1" applyAlignment="1" applyProtection="1">
      <alignment horizontal="center" vertical="center"/>
      <protection hidden="1"/>
    </xf>
    <xf numFmtId="40" fontId="2" fillId="5" borderId="1" xfId="1" applyNumberFormat="1" applyFont="1" applyFill="1" applyBorder="1" applyAlignment="1" applyProtection="1">
      <alignment horizontal="center" vertical="center"/>
      <protection hidden="1"/>
    </xf>
    <xf numFmtId="40" fontId="2" fillId="5" borderId="1" xfId="1" applyNumberFormat="1" applyFont="1" applyFill="1" applyBorder="1" applyAlignment="1" applyProtection="1">
      <alignment horizontal="right" vertical="center"/>
      <protection hidden="1"/>
    </xf>
    <xf numFmtId="40" fontId="2" fillId="5" borderId="2" xfId="1"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left" vertical="center"/>
      <protection hidden="1"/>
    </xf>
    <xf numFmtId="0" fontId="2" fillId="0" borderId="1" xfId="0" applyFont="1" applyBorder="1" applyAlignment="1" applyProtection="1">
      <alignment vertical="center" wrapText="1"/>
      <protection hidden="1"/>
    </xf>
    <xf numFmtId="4" fontId="2" fillId="0" borderId="1" xfId="1" applyNumberFormat="1" applyFont="1" applyBorder="1" applyAlignment="1" applyProtection="1">
      <alignment horizontal="center" vertical="center"/>
      <protection hidden="1"/>
    </xf>
    <xf numFmtId="40" fontId="2" fillId="0" borderId="1" xfId="1" applyNumberFormat="1" applyFont="1" applyFill="1" applyBorder="1" applyAlignment="1" applyProtection="1">
      <alignment horizontal="center" vertical="center"/>
      <protection hidden="1"/>
    </xf>
    <xf numFmtId="40" fontId="2" fillId="0" borderId="1" xfId="1" applyNumberFormat="1" applyFont="1" applyFill="1" applyBorder="1" applyAlignment="1" applyProtection="1">
      <alignment horizontal="right" vertical="center"/>
      <protection hidden="1"/>
    </xf>
    <xf numFmtId="40" fontId="2" fillId="0" borderId="2" xfId="1" applyNumberFormat="1" applyFont="1" applyFill="1" applyBorder="1" applyAlignment="1" applyProtection="1">
      <alignment horizontal="right" vertical="center"/>
      <protection hidden="1"/>
    </xf>
    <xf numFmtId="0" fontId="2" fillId="0" borderId="1" xfId="0" applyFont="1" applyBorder="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2" fillId="5" borderId="1" xfId="0" applyFont="1" applyFill="1" applyBorder="1" applyAlignment="1" applyProtection="1">
      <alignment horizontal="left" vertical="center" wrapText="1"/>
      <protection hidden="1"/>
    </xf>
    <xf numFmtId="4" fontId="3" fillId="3" borderId="2" xfId="0" applyNumberFormat="1" applyFont="1" applyFill="1" applyBorder="1" applyAlignment="1" applyProtection="1">
      <alignment vertical="top"/>
      <protection hidden="1"/>
    </xf>
    <xf numFmtId="0" fontId="2" fillId="0" borderId="12" xfId="0" applyFont="1" applyBorder="1" applyAlignment="1" applyProtection="1">
      <alignment vertical="top"/>
      <protection hidden="1"/>
    </xf>
    <xf numFmtId="164" fontId="4" fillId="5" borderId="12" xfId="0" applyNumberFormat="1" applyFont="1" applyFill="1" applyBorder="1" applyAlignment="1" applyProtection="1">
      <alignment horizontal="center" vertical="center"/>
      <protection hidden="1"/>
    </xf>
    <xf numFmtId="4" fontId="4" fillId="5" borderId="1" xfId="1" applyNumberFormat="1" applyFont="1" applyFill="1" applyBorder="1" applyAlignment="1" applyProtection="1">
      <alignment horizontal="center" vertical="center"/>
      <protection hidden="1"/>
    </xf>
    <xf numFmtId="40" fontId="4" fillId="5" borderId="1" xfId="1" applyNumberFormat="1" applyFont="1" applyFill="1" applyBorder="1" applyAlignment="1" applyProtection="1">
      <alignment horizontal="center" vertical="center"/>
      <protection hidden="1"/>
    </xf>
    <xf numFmtId="40" fontId="4" fillId="5" borderId="1" xfId="1" applyNumberFormat="1" applyFont="1" applyFill="1" applyBorder="1" applyAlignment="1" applyProtection="1">
      <alignment horizontal="right" vertical="center"/>
      <protection hidden="1"/>
    </xf>
    <xf numFmtId="40" fontId="4" fillId="5" borderId="2" xfId="1" applyNumberFormat="1" applyFont="1" applyFill="1" applyBorder="1" applyAlignment="1" applyProtection="1">
      <alignment horizontal="right" vertical="center"/>
      <protection hidden="1"/>
    </xf>
    <xf numFmtId="0" fontId="2" fillId="3" borderId="13" xfId="0" applyFont="1" applyFill="1" applyBorder="1" applyAlignment="1" applyProtection="1">
      <alignment horizontal="center" vertical="center"/>
      <protection hidden="1"/>
    </xf>
    <xf numFmtId="4" fontId="3" fillId="3" borderId="14" xfId="0" applyNumberFormat="1" applyFont="1" applyFill="1" applyBorder="1" applyAlignment="1" applyProtection="1">
      <alignment vertical="top"/>
      <protection hidden="1"/>
    </xf>
    <xf numFmtId="4" fontId="3" fillId="3" borderId="15" xfId="0" applyNumberFormat="1" applyFont="1" applyFill="1" applyBorder="1" applyAlignment="1" applyProtection="1">
      <alignment vertical="top"/>
      <protection hidden="1"/>
    </xf>
    <xf numFmtId="0" fontId="2" fillId="0" borderId="0" xfId="0" applyFont="1" applyBorder="1" applyAlignment="1" applyProtection="1">
      <alignment vertical="top"/>
      <protection hidden="1"/>
    </xf>
    <xf numFmtId="0" fontId="2" fillId="0" borderId="0" xfId="0" applyFont="1" applyAlignment="1" applyProtection="1">
      <alignment horizontal="left" vertical="center"/>
      <protection hidden="1"/>
    </xf>
    <xf numFmtId="3" fontId="2" fillId="0" borderId="0" xfId="0" applyNumberFormat="1" applyFont="1" applyAlignment="1" applyProtection="1">
      <alignment horizontal="center"/>
      <protection hidden="1"/>
    </xf>
    <xf numFmtId="4" fontId="2" fillId="0" borderId="0" xfId="0" applyNumberFormat="1" applyFont="1" applyProtection="1">
      <alignment vertical="center"/>
      <protection hidden="1"/>
    </xf>
    <xf numFmtId="164" fontId="2" fillId="0" borderId="0" xfId="0" applyNumberFormat="1" applyFont="1" applyBorder="1" applyAlignment="1" applyProtection="1">
      <alignment horizontal="center" vertical="top"/>
      <protection hidden="1"/>
    </xf>
    <xf numFmtId="4" fontId="2" fillId="0" borderId="1" xfId="0" applyNumberFormat="1" applyFont="1" applyBorder="1" applyAlignment="1" applyProtection="1">
      <alignment vertical="top"/>
      <protection locked="0" hidden="1"/>
    </xf>
    <xf numFmtId="4" fontId="2" fillId="0" borderId="1" xfId="0" applyNumberFormat="1" applyFont="1" applyFill="1" applyBorder="1" applyAlignment="1" applyProtection="1">
      <alignment vertical="center"/>
      <protection locked="0" hidden="1"/>
    </xf>
    <xf numFmtId="4" fontId="2" fillId="0" borderId="1" xfId="0" applyNumberFormat="1" applyFont="1" applyFill="1" applyBorder="1" applyAlignment="1" applyProtection="1">
      <alignment vertical="top"/>
      <protection locked="0" hidden="1"/>
    </xf>
    <xf numFmtId="4" fontId="4" fillId="0" borderId="1" xfId="0" applyNumberFormat="1" applyFont="1" applyBorder="1" applyAlignment="1" applyProtection="1">
      <alignment vertical="top"/>
      <protection locked="0" hidden="1"/>
    </xf>
    <xf numFmtId="4" fontId="2" fillId="0" borderId="1" xfId="0" applyNumberFormat="1" applyFont="1" applyBorder="1" applyAlignment="1" applyProtection="1">
      <alignment horizontal="right" vertical="top"/>
      <protection locked="0" hidden="1"/>
    </xf>
    <xf numFmtId="40" fontId="2" fillId="0" borderId="1" xfId="1" applyNumberFormat="1" applyFont="1" applyFill="1" applyBorder="1" applyAlignment="1" applyProtection="1">
      <alignment horizontal="right" vertical="center"/>
      <protection locked="0" hidden="1"/>
    </xf>
    <xf numFmtId="2" fontId="2" fillId="0" borderId="1" xfId="0" applyNumberFormat="1" applyFont="1" applyFill="1" applyBorder="1" applyAlignment="1" applyProtection="1">
      <alignment horizontal="right" vertical="center"/>
      <protection locked="0" hidden="1"/>
    </xf>
    <xf numFmtId="40" fontId="2" fillId="5" borderId="1" xfId="1" applyNumberFormat="1" applyFont="1" applyFill="1" applyBorder="1" applyAlignment="1" applyProtection="1">
      <alignment horizontal="right" vertical="center"/>
      <protection locked="0" hidden="1"/>
    </xf>
    <xf numFmtId="2" fontId="2" fillId="5" borderId="1" xfId="0" applyNumberFormat="1" applyFont="1" applyFill="1" applyBorder="1" applyAlignment="1" applyProtection="1">
      <alignment horizontal="right" vertical="center"/>
      <protection locked="0" hidden="1"/>
    </xf>
    <xf numFmtId="4" fontId="4" fillId="0" borderId="1" xfId="0" applyNumberFormat="1" applyFont="1" applyFill="1" applyBorder="1" applyAlignment="1" applyProtection="1">
      <alignment vertical="top"/>
      <protection locked="0" hidden="1"/>
    </xf>
    <xf numFmtId="0" fontId="3" fillId="3" borderId="1" xfId="0" applyFont="1" applyFill="1" applyBorder="1" applyAlignment="1" applyProtection="1">
      <alignment horizontal="left" vertical="top" wrapText="1"/>
      <protection hidden="1"/>
    </xf>
    <xf numFmtId="0" fontId="3" fillId="4" borderId="9"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3" fillId="4" borderId="10"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3" fontId="3" fillId="4" borderId="10" xfId="0" applyNumberFormat="1" applyFont="1" applyFill="1" applyBorder="1" applyAlignment="1" applyProtection="1">
      <alignment horizontal="center" vertical="center"/>
      <protection hidden="1"/>
    </xf>
    <xf numFmtId="4" fontId="3" fillId="4" borderId="10" xfId="0" applyNumberFormat="1"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3" fillId="0" borderId="0"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3" fillId="0" borderId="3" xfId="0" applyFont="1" applyBorder="1" applyAlignment="1" applyProtection="1">
      <alignment horizontal="left" vertical="center" wrapText="1"/>
      <protection hidden="1"/>
    </xf>
  </cellXfs>
  <cellStyles count="2">
    <cellStyle name="Normal" xfId="0" builtinId="0"/>
    <cellStyle name="Vírgula"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305</xdr:row>
      <xdr:rowOff>0</xdr:rowOff>
    </xdr:from>
    <xdr:to>
      <xdr:col>2</xdr:col>
      <xdr:colOff>485775</xdr:colOff>
      <xdr:row>305</xdr:row>
      <xdr:rowOff>85725</xdr:rowOff>
    </xdr:to>
    <xdr:sp macro="" textlink="">
      <xdr:nvSpPr>
        <xdr:cNvPr id="2" name="AutoShape 1"/>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3" name="AutoShape 2"/>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4" name="AutoShape 3"/>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5" name="AutoShape 4"/>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296139</xdr:rowOff>
    </xdr:to>
    <xdr:sp macro="" textlink="">
      <xdr:nvSpPr>
        <xdr:cNvPr id="6" name="AutoShape 2"/>
        <xdr:cNvSpPr>
          <a:spLocks noChangeAspect="1" noChangeArrowheads="1"/>
        </xdr:cNvSpPr>
      </xdr:nvSpPr>
      <xdr:spPr bwMode="auto">
        <a:xfrm>
          <a:off x="790575" y="4038600"/>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7"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8"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9"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0"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1"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2"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3"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4"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15"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16" name="AutoShape 1"/>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17" name="AutoShape 2"/>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0</xdr:colOff>
      <xdr:row>305</xdr:row>
      <xdr:rowOff>0</xdr:rowOff>
    </xdr:from>
    <xdr:to>
      <xdr:col>2</xdr:col>
      <xdr:colOff>485775</xdr:colOff>
      <xdr:row>305</xdr:row>
      <xdr:rowOff>85725</xdr:rowOff>
    </xdr:to>
    <xdr:sp macro="" textlink="">
      <xdr:nvSpPr>
        <xdr:cNvPr id="18" name="AutoShape 3"/>
        <xdr:cNvSpPr>
          <a:spLocks noChangeAspect="1" noChangeArrowheads="1"/>
        </xdr:cNvSpPr>
      </xdr:nvSpPr>
      <xdr:spPr bwMode="auto">
        <a:xfrm>
          <a:off x="790575" y="40386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2</xdr:col>
      <xdr:colOff>2676525</xdr:colOff>
      <xdr:row>305</xdr:row>
      <xdr:rowOff>0</xdr:rowOff>
    </xdr:from>
    <xdr:to>
      <xdr:col>2</xdr:col>
      <xdr:colOff>3162300</xdr:colOff>
      <xdr:row>306</xdr:row>
      <xdr:rowOff>56221</xdr:rowOff>
    </xdr:to>
    <xdr:sp macro="" textlink="">
      <xdr:nvSpPr>
        <xdr:cNvPr id="19" name="AutoShape 4"/>
        <xdr:cNvSpPr>
          <a:spLocks noChangeAspect="1" noChangeArrowheads="1"/>
        </xdr:cNvSpPr>
      </xdr:nvSpPr>
      <xdr:spPr bwMode="auto">
        <a:xfrm>
          <a:off x="3467100" y="5105400"/>
          <a:ext cx="485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132420</xdr:rowOff>
    </xdr:to>
    <xdr:sp macro="" textlink="">
      <xdr:nvSpPr>
        <xdr:cNvPr id="20" name="AutoShape 2"/>
        <xdr:cNvSpPr>
          <a:spLocks noChangeAspect="1" noChangeArrowheads="1"/>
        </xdr:cNvSpPr>
      </xdr:nvSpPr>
      <xdr:spPr bwMode="auto">
        <a:xfrm>
          <a:off x="790575" y="4038600"/>
          <a:ext cx="4381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276656</xdr:rowOff>
    </xdr:to>
    <xdr:sp macro="" textlink="">
      <xdr:nvSpPr>
        <xdr:cNvPr id="21" name="AutoShape 2"/>
        <xdr:cNvSpPr>
          <a:spLocks noChangeAspect="1" noChangeArrowheads="1"/>
        </xdr:cNvSpPr>
      </xdr:nvSpPr>
      <xdr:spPr bwMode="auto">
        <a:xfrm>
          <a:off x="790575" y="4038600"/>
          <a:ext cx="4381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267131</xdr:rowOff>
    </xdr:to>
    <xdr:sp macro="" textlink="">
      <xdr:nvSpPr>
        <xdr:cNvPr id="22" name="AutoShape 2"/>
        <xdr:cNvSpPr>
          <a:spLocks noChangeAspect="1" noChangeArrowheads="1"/>
        </xdr:cNvSpPr>
      </xdr:nvSpPr>
      <xdr:spPr bwMode="auto">
        <a:xfrm>
          <a:off x="790575" y="4038600"/>
          <a:ext cx="4381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267131</xdr:rowOff>
    </xdr:to>
    <xdr:sp macro="" textlink="">
      <xdr:nvSpPr>
        <xdr:cNvPr id="23" name="AutoShape 2"/>
        <xdr:cNvSpPr>
          <a:spLocks noChangeAspect="1" noChangeArrowheads="1"/>
        </xdr:cNvSpPr>
      </xdr:nvSpPr>
      <xdr:spPr bwMode="auto">
        <a:xfrm>
          <a:off x="790575" y="4038600"/>
          <a:ext cx="4381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296139</xdr:rowOff>
    </xdr:to>
    <xdr:sp macro="" textlink="">
      <xdr:nvSpPr>
        <xdr:cNvPr id="24" name="AutoShape 2"/>
        <xdr:cNvSpPr>
          <a:spLocks noChangeAspect="1" noChangeArrowheads="1"/>
        </xdr:cNvSpPr>
      </xdr:nvSpPr>
      <xdr:spPr bwMode="auto">
        <a:xfrm>
          <a:off x="790575" y="4038600"/>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143306</xdr:rowOff>
    </xdr:to>
    <xdr:sp macro="" textlink="">
      <xdr:nvSpPr>
        <xdr:cNvPr id="25" name="AutoShape 2"/>
        <xdr:cNvSpPr>
          <a:spLocks noChangeAspect="1" noChangeArrowheads="1"/>
        </xdr:cNvSpPr>
      </xdr:nvSpPr>
      <xdr:spPr bwMode="auto">
        <a:xfrm>
          <a:off x="790575" y="4038600"/>
          <a:ext cx="4381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143306</xdr:rowOff>
    </xdr:to>
    <xdr:sp macro="" textlink="">
      <xdr:nvSpPr>
        <xdr:cNvPr id="26" name="AutoShape 2"/>
        <xdr:cNvSpPr>
          <a:spLocks noChangeAspect="1" noChangeArrowheads="1"/>
        </xdr:cNvSpPr>
      </xdr:nvSpPr>
      <xdr:spPr bwMode="auto">
        <a:xfrm>
          <a:off x="790575" y="4038600"/>
          <a:ext cx="4381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276656</xdr:rowOff>
    </xdr:to>
    <xdr:sp macro="" textlink="">
      <xdr:nvSpPr>
        <xdr:cNvPr id="27" name="AutoShape 2"/>
        <xdr:cNvSpPr>
          <a:spLocks noChangeAspect="1" noChangeArrowheads="1"/>
        </xdr:cNvSpPr>
      </xdr:nvSpPr>
      <xdr:spPr bwMode="auto">
        <a:xfrm>
          <a:off x="790575" y="4038600"/>
          <a:ext cx="4381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276656</xdr:rowOff>
    </xdr:to>
    <xdr:sp macro="" textlink="">
      <xdr:nvSpPr>
        <xdr:cNvPr id="28" name="AutoShape 2"/>
        <xdr:cNvSpPr>
          <a:spLocks noChangeAspect="1" noChangeArrowheads="1"/>
        </xdr:cNvSpPr>
      </xdr:nvSpPr>
      <xdr:spPr bwMode="auto">
        <a:xfrm>
          <a:off x="790575" y="4038600"/>
          <a:ext cx="4381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editAs="oneCell">
    <xdr:from>
      <xdr:col>1</xdr:col>
      <xdr:colOff>485775</xdr:colOff>
      <xdr:row>305</xdr:row>
      <xdr:rowOff>0</xdr:rowOff>
    </xdr:from>
    <xdr:to>
      <xdr:col>2</xdr:col>
      <xdr:colOff>438150</xdr:colOff>
      <xdr:row>306</xdr:row>
      <xdr:rowOff>296139</xdr:rowOff>
    </xdr:to>
    <xdr:sp macro="" textlink="">
      <xdr:nvSpPr>
        <xdr:cNvPr id="29" name="AutoShape 2"/>
        <xdr:cNvSpPr>
          <a:spLocks noChangeAspect="1" noChangeArrowheads="1"/>
        </xdr:cNvSpPr>
      </xdr:nvSpPr>
      <xdr:spPr bwMode="auto">
        <a:xfrm>
          <a:off x="790575" y="4038600"/>
          <a:ext cx="438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2057400</xdr:colOff>
      <xdr:row>139</xdr:row>
      <xdr:rowOff>0</xdr:rowOff>
    </xdr:from>
    <xdr:to>
      <xdr:col>2</xdr:col>
      <xdr:colOff>2143125</xdr:colOff>
      <xdr:row>140</xdr:row>
      <xdr:rowOff>0</xdr:rowOff>
    </xdr:to>
    <xdr:sp macro="" textlink="">
      <xdr:nvSpPr>
        <xdr:cNvPr id="30" name="Text Box 1"/>
        <xdr:cNvSpPr txBox="1">
          <a:spLocks noChangeArrowheads="1"/>
        </xdr:cNvSpPr>
      </xdr:nvSpPr>
      <xdr:spPr bwMode="auto">
        <a:xfrm>
          <a:off x="2638425" y="263842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139</xdr:row>
      <xdr:rowOff>0</xdr:rowOff>
    </xdr:from>
    <xdr:to>
      <xdr:col>2</xdr:col>
      <xdr:colOff>2143125</xdr:colOff>
      <xdr:row>140</xdr:row>
      <xdr:rowOff>0</xdr:rowOff>
    </xdr:to>
    <xdr:sp macro="" textlink="">
      <xdr:nvSpPr>
        <xdr:cNvPr id="31" name="Text Box 1"/>
        <xdr:cNvSpPr txBox="1">
          <a:spLocks noChangeArrowheads="1"/>
        </xdr:cNvSpPr>
      </xdr:nvSpPr>
      <xdr:spPr bwMode="auto">
        <a:xfrm>
          <a:off x="2638425" y="263842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139</xdr:row>
      <xdr:rowOff>0</xdr:rowOff>
    </xdr:from>
    <xdr:to>
      <xdr:col>2</xdr:col>
      <xdr:colOff>2143125</xdr:colOff>
      <xdr:row>140</xdr:row>
      <xdr:rowOff>0</xdr:rowOff>
    </xdr:to>
    <xdr:sp macro="" textlink="">
      <xdr:nvSpPr>
        <xdr:cNvPr id="32" name="Text Box 1"/>
        <xdr:cNvSpPr txBox="1">
          <a:spLocks noChangeArrowheads="1"/>
        </xdr:cNvSpPr>
      </xdr:nvSpPr>
      <xdr:spPr bwMode="auto">
        <a:xfrm>
          <a:off x="2638425" y="263842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139</xdr:row>
      <xdr:rowOff>0</xdr:rowOff>
    </xdr:from>
    <xdr:to>
      <xdr:col>2</xdr:col>
      <xdr:colOff>2143125</xdr:colOff>
      <xdr:row>140</xdr:row>
      <xdr:rowOff>0</xdr:rowOff>
    </xdr:to>
    <xdr:sp macro="" textlink="">
      <xdr:nvSpPr>
        <xdr:cNvPr id="33" name="Text Box 1"/>
        <xdr:cNvSpPr txBox="1">
          <a:spLocks noChangeArrowheads="1"/>
        </xdr:cNvSpPr>
      </xdr:nvSpPr>
      <xdr:spPr bwMode="auto">
        <a:xfrm>
          <a:off x="2638425" y="263842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139</xdr:row>
      <xdr:rowOff>0</xdr:rowOff>
    </xdr:from>
    <xdr:to>
      <xdr:col>2</xdr:col>
      <xdr:colOff>2143125</xdr:colOff>
      <xdr:row>140</xdr:row>
      <xdr:rowOff>0</xdr:rowOff>
    </xdr:to>
    <xdr:sp macro="" textlink="">
      <xdr:nvSpPr>
        <xdr:cNvPr id="34" name="Text Box 1"/>
        <xdr:cNvSpPr txBox="1">
          <a:spLocks noChangeArrowheads="1"/>
        </xdr:cNvSpPr>
      </xdr:nvSpPr>
      <xdr:spPr bwMode="auto">
        <a:xfrm>
          <a:off x="2638425" y="263842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79</xdr:row>
      <xdr:rowOff>0</xdr:rowOff>
    </xdr:from>
    <xdr:to>
      <xdr:col>2</xdr:col>
      <xdr:colOff>2143125</xdr:colOff>
      <xdr:row>80</xdr:row>
      <xdr:rowOff>0</xdr:rowOff>
    </xdr:to>
    <xdr:sp macro="" textlink="">
      <xdr:nvSpPr>
        <xdr:cNvPr id="35" name="Text Box 1"/>
        <xdr:cNvSpPr txBox="1">
          <a:spLocks noChangeArrowheads="1"/>
        </xdr:cNvSpPr>
      </xdr:nvSpPr>
      <xdr:spPr bwMode="auto">
        <a:xfrm>
          <a:off x="2847975" y="31489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79</xdr:row>
      <xdr:rowOff>0</xdr:rowOff>
    </xdr:from>
    <xdr:to>
      <xdr:col>2</xdr:col>
      <xdr:colOff>2143125</xdr:colOff>
      <xdr:row>80</xdr:row>
      <xdr:rowOff>0</xdr:rowOff>
    </xdr:to>
    <xdr:sp macro="" textlink="">
      <xdr:nvSpPr>
        <xdr:cNvPr id="36" name="Text Box 1"/>
        <xdr:cNvSpPr txBox="1">
          <a:spLocks noChangeArrowheads="1"/>
        </xdr:cNvSpPr>
      </xdr:nvSpPr>
      <xdr:spPr bwMode="auto">
        <a:xfrm>
          <a:off x="2847975" y="31489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79</xdr:row>
      <xdr:rowOff>0</xdr:rowOff>
    </xdr:from>
    <xdr:to>
      <xdr:col>2</xdr:col>
      <xdr:colOff>2143125</xdr:colOff>
      <xdr:row>80</xdr:row>
      <xdr:rowOff>0</xdr:rowOff>
    </xdr:to>
    <xdr:sp macro="" textlink="">
      <xdr:nvSpPr>
        <xdr:cNvPr id="37" name="Text Box 1"/>
        <xdr:cNvSpPr txBox="1">
          <a:spLocks noChangeArrowheads="1"/>
        </xdr:cNvSpPr>
      </xdr:nvSpPr>
      <xdr:spPr bwMode="auto">
        <a:xfrm>
          <a:off x="2847975" y="31489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79</xdr:row>
      <xdr:rowOff>0</xdr:rowOff>
    </xdr:from>
    <xdr:to>
      <xdr:col>2</xdr:col>
      <xdr:colOff>2143125</xdr:colOff>
      <xdr:row>80</xdr:row>
      <xdr:rowOff>0</xdr:rowOff>
    </xdr:to>
    <xdr:sp macro="" textlink="">
      <xdr:nvSpPr>
        <xdr:cNvPr id="38" name="Text Box 1"/>
        <xdr:cNvSpPr txBox="1">
          <a:spLocks noChangeArrowheads="1"/>
        </xdr:cNvSpPr>
      </xdr:nvSpPr>
      <xdr:spPr bwMode="auto">
        <a:xfrm>
          <a:off x="2847975" y="31489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79</xdr:row>
      <xdr:rowOff>0</xdr:rowOff>
    </xdr:from>
    <xdr:to>
      <xdr:col>2</xdr:col>
      <xdr:colOff>2143125</xdr:colOff>
      <xdr:row>80</xdr:row>
      <xdr:rowOff>0</xdr:rowOff>
    </xdr:to>
    <xdr:sp macro="" textlink="">
      <xdr:nvSpPr>
        <xdr:cNvPr id="39" name="Text Box 1"/>
        <xdr:cNvSpPr txBox="1">
          <a:spLocks noChangeArrowheads="1"/>
        </xdr:cNvSpPr>
      </xdr:nvSpPr>
      <xdr:spPr bwMode="auto">
        <a:xfrm>
          <a:off x="2847975" y="31489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285</xdr:row>
      <xdr:rowOff>0</xdr:rowOff>
    </xdr:from>
    <xdr:to>
      <xdr:col>2</xdr:col>
      <xdr:colOff>2143125</xdr:colOff>
      <xdr:row>286</xdr:row>
      <xdr:rowOff>0</xdr:rowOff>
    </xdr:to>
    <xdr:sp macro="" textlink="">
      <xdr:nvSpPr>
        <xdr:cNvPr id="40" name="Text Box 1"/>
        <xdr:cNvSpPr txBox="1">
          <a:spLocks noChangeArrowheads="1"/>
        </xdr:cNvSpPr>
      </xdr:nvSpPr>
      <xdr:spPr bwMode="auto">
        <a:xfrm>
          <a:off x="2847975" y="320611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285</xdr:row>
      <xdr:rowOff>0</xdr:rowOff>
    </xdr:from>
    <xdr:to>
      <xdr:col>2</xdr:col>
      <xdr:colOff>2143125</xdr:colOff>
      <xdr:row>286</xdr:row>
      <xdr:rowOff>0</xdr:rowOff>
    </xdr:to>
    <xdr:sp macro="" textlink="">
      <xdr:nvSpPr>
        <xdr:cNvPr id="41" name="Text Box 1"/>
        <xdr:cNvSpPr txBox="1">
          <a:spLocks noChangeArrowheads="1"/>
        </xdr:cNvSpPr>
      </xdr:nvSpPr>
      <xdr:spPr bwMode="auto">
        <a:xfrm>
          <a:off x="2847975" y="320611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285</xdr:row>
      <xdr:rowOff>0</xdr:rowOff>
    </xdr:from>
    <xdr:to>
      <xdr:col>2</xdr:col>
      <xdr:colOff>2143125</xdr:colOff>
      <xdr:row>286</xdr:row>
      <xdr:rowOff>0</xdr:rowOff>
    </xdr:to>
    <xdr:sp macro="" textlink="">
      <xdr:nvSpPr>
        <xdr:cNvPr id="42" name="Text Box 1"/>
        <xdr:cNvSpPr txBox="1">
          <a:spLocks noChangeArrowheads="1"/>
        </xdr:cNvSpPr>
      </xdr:nvSpPr>
      <xdr:spPr bwMode="auto">
        <a:xfrm>
          <a:off x="2847975" y="320611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285</xdr:row>
      <xdr:rowOff>0</xdr:rowOff>
    </xdr:from>
    <xdr:to>
      <xdr:col>2</xdr:col>
      <xdr:colOff>2143125</xdr:colOff>
      <xdr:row>286</xdr:row>
      <xdr:rowOff>0</xdr:rowOff>
    </xdr:to>
    <xdr:sp macro="" textlink="">
      <xdr:nvSpPr>
        <xdr:cNvPr id="43" name="Text Box 1"/>
        <xdr:cNvSpPr txBox="1">
          <a:spLocks noChangeArrowheads="1"/>
        </xdr:cNvSpPr>
      </xdr:nvSpPr>
      <xdr:spPr bwMode="auto">
        <a:xfrm>
          <a:off x="2847975" y="320611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285</xdr:row>
      <xdr:rowOff>0</xdr:rowOff>
    </xdr:from>
    <xdr:to>
      <xdr:col>2</xdr:col>
      <xdr:colOff>2143125</xdr:colOff>
      <xdr:row>286</xdr:row>
      <xdr:rowOff>0</xdr:rowOff>
    </xdr:to>
    <xdr:sp macro="" textlink="">
      <xdr:nvSpPr>
        <xdr:cNvPr id="44" name="Text Box 1"/>
        <xdr:cNvSpPr txBox="1">
          <a:spLocks noChangeArrowheads="1"/>
        </xdr:cNvSpPr>
      </xdr:nvSpPr>
      <xdr:spPr bwMode="auto">
        <a:xfrm>
          <a:off x="2847975" y="320611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228</xdr:row>
      <xdr:rowOff>0</xdr:rowOff>
    </xdr:from>
    <xdr:to>
      <xdr:col>2</xdr:col>
      <xdr:colOff>2143125</xdr:colOff>
      <xdr:row>229</xdr:row>
      <xdr:rowOff>0</xdr:rowOff>
    </xdr:to>
    <xdr:sp macro="" textlink="">
      <xdr:nvSpPr>
        <xdr:cNvPr id="45" name="Text Box 1"/>
        <xdr:cNvSpPr txBox="1">
          <a:spLocks noChangeArrowheads="1"/>
        </xdr:cNvSpPr>
      </xdr:nvSpPr>
      <xdr:spPr bwMode="auto">
        <a:xfrm>
          <a:off x="2847975" y="31108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228</xdr:row>
      <xdr:rowOff>0</xdr:rowOff>
    </xdr:from>
    <xdr:to>
      <xdr:col>2</xdr:col>
      <xdr:colOff>2143125</xdr:colOff>
      <xdr:row>229</xdr:row>
      <xdr:rowOff>0</xdr:rowOff>
    </xdr:to>
    <xdr:sp macro="" textlink="">
      <xdr:nvSpPr>
        <xdr:cNvPr id="46" name="Text Box 1"/>
        <xdr:cNvSpPr txBox="1">
          <a:spLocks noChangeArrowheads="1"/>
        </xdr:cNvSpPr>
      </xdr:nvSpPr>
      <xdr:spPr bwMode="auto">
        <a:xfrm>
          <a:off x="2847975" y="31108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228</xdr:row>
      <xdr:rowOff>0</xdr:rowOff>
    </xdr:from>
    <xdr:to>
      <xdr:col>2</xdr:col>
      <xdr:colOff>2143125</xdr:colOff>
      <xdr:row>229</xdr:row>
      <xdr:rowOff>0</xdr:rowOff>
    </xdr:to>
    <xdr:sp macro="" textlink="">
      <xdr:nvSpPr>
        <xdr:cNvPr id="47" name="Text Box 1"/>
        <xdr:cNvSpPr txBox="1">
          <a:spLocks noChangeArrowheads="1"/>
        </xdr:cNvSpPr>
      </xdr:nvSpPr>
      <xdr:spPr bwMode="auto">
        <a:xfrm>
          <a:off x="2847975" y="31108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228</xdr:row>
      <xdr:rowOff>0</xdr:rowOff>
    </xdr:from>
    <xdr:to>
      <xdr:col>2</xdr:col>
      <xdr:colOff>2143125</xdr:colOff>
      <xdr:row>229</xdr:row>
      <xdr:rowOff>0</xdr:rowOff>
    </xdr:to>
    <xdr:sp macro="" textlink="">
      <xdr:nvSpPr>
        <xdr:cNvPr id="48" name="Text Box 1"/>
        <xdr:cNvSpPr txBox="1">
          <a:spLocks noChangeArrowheads="1"/>
        </xdr:cNvSpPr>
      </xdr:nvSpPr>
      <xdr:spPr bwMode="auto">
        <a:xfrm>
          <a:off x="2847975" y="31108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228</xdr:row>
      <xdr:rowOff>0</xdr:rowOff>
    </xdr:from>
    <xdr:to>
      <xdr:col>2</xdr:col>
      <xdr:colOff>2143125</xdr:colOff>
      <xdr:row>229</xdr:row>
      <xdr:rowOff>0</xdr:rowOff>
    </xdr:to>
    <xdr:sp macro="" textlink="">
      <xdr:nvSpPr>
        <xdr:cNvPr id="49" name="Text Box 1"/>
        <xdr:cNvSpPr txBox="1">
          <a:spLocks noChangeArrowheads="1"/>
        </xdr:cNvSpPr>
      </xdr:nvSpPr>
      <xdr:spPr bwMode="auto">
        <a:xfrm>
          <a:off x="2847975" y="3110865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429</xdr:row>
      <xdr:rowOff>0</xdr:rowOff>
    </xdr:from>
    <xdr:to>
      <xdr:col>2</xdr:col>
      <xdr:colOff>2143125</xdr:colOff>
      <xdr:row>430</xdr:row>
      <xdr:rowOff>0</xdr:rowOff>
    </xdr:to>
    <xdr:sp macro="" textlink="">
      <xdr:nvSpPr>
        <xdr:cNvPr id="50" name="Text Box 1"/>
        <xdr:cNvSpPr txBox="1">
          <a:spLocks noChangeArrowheads="1"/>
        </xdr:cNvSpPr>
      </xdr:nvSpPr>
      <xdr:spPr bwMode="auto">
        <a:xfrm>
          <a:off x="2847975" y="72609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429</xdr:row>
      <xdr:rowOff>0</xdr:rowOff>
    </xdr:from>
    <xdr:to>
      <xdr:col>2</xdr:col>
      <xdr:colOff>2143125</xdr:colOff>
      <xdr:row>430</xdr:row>
      <xdr:rowOff>0</xdr:rowOff>
    </xdr:to>
    <xdr:sp macro="" textlink="">
      <xdr:nvSpPr>
        <xdr:cNvPr id="51" name="Text Box 1"/>
        <xdr:cNvSpPr txBox="1">
          <a:spLocks noChangeArrowheads="1"/>
        </xdr:cNvSpPr>
      </xdr:nvSpPr>
      <xdr:spPr bwMode="auto">
        <a:xfrm>
          <a:off x="2847975" y="72609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429</xdr:row>
      <xdr:rowOff>0</xdr:rowOff>
    </xdr:from>
    <xdr:to>
      <xdr:col>2</xdr:col>
      <xdr:colOff>2143125</xdr:colOff>
      <xdr:row>430</xdr:row>
      <xdr:rowOff>0</xdr:rowOff>
    </xdr:to>
    <xdr:sp macro="" textlink="">
      <xdr:nvSpPr>
        <xdr:cNvPr id="52" name="Text Box 1"/>
        <xdr:cNvSpPr txBox="1">
          <a:spLocks noChangeArrowheads="1"/>
        </xdr:cNvSpPr>
      </xdr:nvSpPr>
      <xdr:spPr bwMode="auto">
        <a:xfrm>
          <a:off x="2847975" y="72609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429</xdr:row>
      <xdr:rowOff>0</xdr:rowOff>
    </xdr:from>
    <xdr:to>
      <xdr:col>2</xdr:col>
      <xdr:colOff>2143125</xdr:colOff>
      <xdr:row>430</xdr:row>
      <xdr:rowOff>0</xdr:rowOff>
    </xdr:to>
    <xdr:sp macro="" textlink="">
      <xdr:nvSpPr>
        <xdr:cNvPr id="53" name="Text Box 1"/>
        <xdr:cNvSpPr txBox="1">
          <a:spLocks noChangeArrowheads="1"/>
        </xdr:cNvSpPr>
      </xdr:nvSpPr>
      <xdr:spPr bwMode="auto">
        <a:xfrm>
          <a:off x="2847975" y="72609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429</xdr:row>
      <xdr:rowOff>0</xdr:rowOff>
    </xdr:from>
    <xdr:to>
      <xdr:col>2</xdr:col>
      <xdr:colOff>2143125</xdr:colOff>
      <xdr:row>430</xdr:row>
      <xdr:rowOff>0</xdr:rowOff>
    </xdr:to>
    <xdr:sp macro="" textlink="">
      <xdr:nvSpPr>
        <xdr:cNvPr id="54" name="Text Box 1"/>
        <xdr:cNvSpPr txBox="1">
          <a:spLocks noChangeArrowheads="1"/>
        </xdr:cNvSpPr>
      </xdr:nvSpPr>
      <xdr:spPr bwMode="auto">
        <a:xfrm>
          <a:off x="2847975" y="72609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372</xdr:row>
      <xdr:rowOff>0</xdr:rowOff>
    </xdr:from>
    <xdr:to>
      <xdr:col>2</xdr:col>
      <xdr:colOff>2143125</xdr:colOff>
      <xdr:row>373</xdr:row>
      <xdr:rowOff>0</xdr:rowOff>
    </xdr:to>
    <xdr:sp macro="" textlink="">
      <xdr:nvSpPr>
        <xdr:cNvPr id="55" name="Text Box 1"/>
        <xdr:cNvSpPr txBox="1">
          <a:spLocks noChangeArrowheads="1"/>
        </xdr:cNvSpPr>
      </xdr:nvSpPr>
      <xdr:spPr bwMode="auto">
        <a:xfrm>
          <a:off x="2847975" y="716565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372</xdr:row>
      <xdr:rowOff>0</xdr:rowOff>
    </xdr:from>
    <xdr:to>
      <xdr:col>2</xdr:col>
      <xdr:colOff>2143125</xdr:colOff>
      <xdr:row>373</xdr:row>
      <xdr:rowOff>0</xdr:rowOff>
    </xdr:to>
    <xdr:sp macro="" textlink="">
      <xdr:nvSpPr>
        <xdr:cNvPr id="56" name="Text Box 1"/>
        <xdr:cNvSpPr txBox="1">
          <a:spLocks noChangeArrowheads="1"/>
        </xdr:cNvSpPr>
      </xdr:nvSpPr>
      <xdr:spPr bwMode="auto">
        <a:xfrm>
          <a:off x="2847975" y="716565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372</xdr:row>
      <xdr:rowOff>0</xdr:rowOff>
    </xdr:from>
    <xdr:to>
      <xdr:col>2</xdr:col>
      <xdr:colOff>2143125</xdr:colOff>
      <xdr:row>373</xdr:row>
      <xdr:rowOff>0</xdr:rowOff>
    </xdr:to>
    <xdr:sp macro="" textlink="">
      <xdr:nvSpPr>
        <xdr:cNvPr id="57" name="Text Box 1"/>
        <xdr:cNvSpPr txBox="1">
          <a:spLocks noChangeArrowheads="1"/>
        </xdr:cNvSpPr>
      </xdr:nvSpPr>
      <xdr:spPr bwMode="auto">
        <a:xfrm>
          <a:off x="2847975" y="716565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372</xdr:row>
      <xdr:rowOff>0</xdr:rowOff>
    </xdr:from>
    <xdr:to>
      <xdr:col>2</xdr:col>
      <xdr:colOff>2143125</xdr:colOff>
      <xdr:row>373</xdr:row>
      <xdr:rowOff>0</xdr:rowOff>
    </xdr:to>
    <xdr:sp macro="" textlink="">
      <xdr:nvSpPr>
        <xdr:cNvPr id="58" name="Text Box 1"/>
        <xdr:cNvSpPr txBox="1">
          <a:spLocks noChangeArrowheads="1"/>
        </xdr:cNvSpPr>
      </xdr:nvSpPr>
      <xdr:spPr bwMode="auto">
        <a:xfrm>
          <a:off x="2847975" y="716565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2057400</xdr:colOff>
      <xdr:row>372</xdr:row>
      <xdr:rowOff>0</xdr:rowOff>
    </xdr:from>
    <xdr:to>
      <xdr:col>2</xdr:col>
      <xdr:colOff>2143125</xdr:colOff>
      <xdr:row>373</xdr:row>
      <xdr:rowOff>0</xdr:rowOff>
    </xdr:to>
    <xdr:sp macro="" textlink="">
      <xdr:nvSpPr>
        <xdr:cNvPr id="59" name="Text Box 1"/>
        <xdr:cNvSpPr txBox="1">
          <a:spLocks noChangeArrowheads="1"/>
        </xdr:cNvSpPr>
      </xdr:nvSpPr>
      <xdr:spPr bwMode="auto">
        <a:xfrm>
          <a:off x="2847975" y="716565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1"/>
  <sheetViews>
    <sheetView showGridLines="0" tabSelected="1" topLeftCell="A436" zoomScaleNormal="100" zoomScaleSheetLayoutView="75" workbookViewId="0">
      <selection activeCell="F435" sqref="F435:G445"/>
    </sheetView>
  </sheetViews>
  <sheetFormatPr defaultColWidth="11.42578125" defaultRowHeight="15" x14ac:dyDescent="0.25"/>
  <cols>
    <col min="1" max="1" width="6" style="60" customWidth="1"/>
    <col min="2" max="2" width="5.85546875" style="107" customWidth="1"/>
    <col min="3" max="3" width="57.28515625" style="60" customWidth="1"/>
    <col min="4" max="4" width="10.28515625" style="108" customWidth="1"/>
    <col min="5" max="5" width="7.7109375" style="60" customWidth="1"/>
    <col min="6" max="6" width="16.5703125" style="109" customWidth="1"/>
    <col min="7" max="7" width="17" style="109" customWidth="1"/>
    <col min="8" max="8" width="16.7109375" style="60" customWidth="1"/>
    <col min="9" max="9" width="11.28515625" style="60" customWidth="1"/>
    <col min="10" max="242" width="11.42578125" style="60" customWidth="1"/>
    <col min="243" max="243" width="56.28515625" style="60" customWidth="1"/>
    <col min="244" max="16384" width="11.42578125" style="60"/>
  </cols>
  <sheetData>
    <row r="1" spans="1:9" s="52" customFormat="1" ht="20.100000000000001" customHeight="1" x14ac:dyDescent="0.25">
      <c r="A1" s="46"/>
      <c r="B1" s="47"/>
      <c r="C1" s="48" t="s">
        <v>6</v>
      </c>
      <c r="D1" s="49"/>
      <c r="E1" s="48"/>
      <c r="F1" s="50"/>
      <c r="G1" s="124" t="s">
        <v>7</v>
      </c>
      <c r="H1" s="124"/>
      <c r="I1" s="51"/>
    </row>
    <row r="2" spans="1:9" x14ac:dyDescent="0.25">
      <c r="A2" s="53" t="s">
        <v>84</v>
      </c>
      <c r="B2" s="54"/>
      <c r="C2" s="55"/>
      <c r="D2" s="56"/>
      <c r="E2" s="55"/>
      <c r="F2" s="57"/>
      <c r="G2" s="58"/>
      <c r="H2" s="59"/>
      <c r="I2" s="59"/>
    </row>
    <row r="3" spans="1:9" x14ac:dyDescent="0.25">
      <c r="A3" s="53" t="s">
        <v>48</v>
      </c>
      <c r="B3" s="54"/>
      <c r="C3" s="59"/>
      <c r="D3" s="61"/>
      <c r="E3" s="59"/>
      <c r="F3" s="58"/>
      <c r="G3" s="58"/>
      <c r="H3" s="59"/>
      <c r="I3" s="59"/>
    </row>
    <row r="4" spans="1:9" x14ac:dyDescent="0.25">
      <c r="A4" s="53" t="s">
        <v>104</v>
      </c>
      <c r="B4" s="54"/>
      <c r="C4" s="59"/>
      <c r="D4" s="61"/>
      <c r="E4" s="59"/>
      <c r="F4" s="58"/>
      <c r="G4" s="58"/>
      <c r="H4" s="59"/>
      <c r="I4" s="59"/>
    </row>
    <row r="5" spans="1:9" x14ac:dyDescent="0.25">
      <c r="A5" s="53" t="s">
        <v>81</v>
      </c>
      <c r="B5" s="54"/>
      <c r="C5" s="59"/>
      <c r="D5" s="61"/>
      <c r="E5" s="59"/>
      <c r="F5" s="58"/>
      <c r="G5" s="58"/>
      <c r="H5" s="59"/>
      <c r="I5" s="59"/>
    </row>
    <row r="6" spans="1:9" x14ac:dyDescent="0.2">
      <c r="A6" s="132" t="s">
        <v>83</v>
      </c>
      <c r="B6" s="133"/>
      <c r="C6" s="133"/>
      <c r="D6" s="133"/>
      <c r="E6" s="133"/>
      <c r="F6" s="133"/>
      <c r="G6" s="133"/>
      <c r="H6" s="133"/>
      <c r="I6" s="59"/>
    </row>
    <row r="7" spans="1:9" x14ac:dyDescent="0.25">
      <c r="A7" s="53" t="s">
        <v>82</v>
      </c>
      <c r="B7" s="54"/>
      <c r="C7" s="59"/>
      <c r="D7" s="61"/>
      <c r="E7" s="59"/>
      <c r="F7" s="58"/>
      <c r="G7" s="58"/>
      <c r="H7" s="59"/>
      <c r="I7" s="59"/>
    </row>
    <row r="8" spans="1:9" x14ac:dyDescent="0.2">
      <c r="A8" s="62"/>
      <c r="B8" s="63"/>
      <c r="C8" s="64" t="s">
        <v>75</v>
      </c>
      <c r="D8" s="63"/>
      <c r="E8" s="63"/>
      <c r="F8" s="63"/>
      <c r="G8" s="63"/>
      <c r="H8" s="65"/>
      <c r="I8" s="59"/>
    </row>
    <row r="9" spans="1:9" x14ac:dyDescent="0.2">
      <c r="A9" s="134" t="s">
        <v>76</v>
      </c>
      <c r="B9" s="134"/>
      <c r="C9" s="14"/>
      <c r="D9" s="66" t="s">
        <v>77</v>
      </c>
      <c r="E9" s="15"/>
      <c r="F9" s="16"/>
      <c r="G9" s="14"/>
      <c r="H9" s="14"/>
      <c r="I9" s="59"/>
    </row>
    <row r="10" spans="1:9" x14ac:dyDescent="0.2">
      <c r="A10" s="134" t="s">
        <v>78</v>
      </c>
      <c r="B10" s="134"/>
      <c r="C10" s="14"/>
      <c r="D10" s="66" t="s">
        <v>79</v>
      </c>
      <c r="E10" s="15"/>
      <c r="F10" s="16"/>
      <c r="G10" s="66" t="s">
        <v>80</v>
      </c>
      <c r="H10" s="14"/>
      <c r="I10" s="59"/>
    </row>
    <row r="11" spans="1:9" x14ac:dyDescent="0.25">
      <c r="A11" s="53"/>
      <c r="B11" s="54"/>
      <c r="C11" s="59"/>
      <c r="D11" s="61"/>
      <c r="E11" s="59"/>
      <c r="F11" s="58"/>
      <c r="G11" s="58"/>
      <c r="H11" s="59"/>
      <c r="I11" s="59"/>
    </row>
    <row r="12" spans="1:9" s="67" customFormat="1" x14ac:dyDescent="0.2">
      <c r="A12" s="122" t="s">
        <v>8</v>
      </c>
      <c r="B12" s="125" t="s">
        <v>9</v>
      </c>
      <c r="C12" s="126"/>
      <c r="D12" s="128" t="s">
        <v>10</v>
      </c>
      <c r="E12" s="125" t="s">
        <v>11</v>
      </c>
      <c r="F12" s="129" t="s">
        <v>12</v>
      </c>
      <c r="G12" s="129"/>
      <c r="H12" s="130" t="s">
        <v>13</v>
      </c>
    </row>
    <row r="13" spans="1:9" s="67" customFormat="1" x14ac:dyDescent="0.25">
      <c r="A13" s="123"/>
      <c r="B13" s="127"/>
      <c r="C13" s="127"/>
      <c r="D13" s="127"/>
      <c r="E13" s="127"/>
      <c r="F13" s="68" t="s">
        <v>14</v>
      </c>
      <c r="G13" s="68" t="s">
        <v>15</v>
      </c>
      <c r="H13" s="131"/>
    </row>
    <row r="14" spans="1:9" s="70" customFormat="1" ht="30" customHeight="1" x14ac:dyDescent="0.2">
      <c r="A14" s="69" t="s">
        <v>74</v>
      </c>
      <c r="B14" s="121" t="s">
        <v>85</v>
      </c>
      <c r="C14" s="121"/>
      <c r="D14" s="41"/>
      <c r="E14" s="42"/>
      <c r="F14" s="43"/>
      <c r="G14" s="43"/>
      <c r="H14" s="44"/>
    </row>
    <row r="15" spans="1:9" s="67" customFormat="1" x14ac:dyDescent="0.2">
      <c r="A15" s="71"/>
      <c r="B15" s="31" t="s">
        <v>23</v>
      </c>
      <c r="C15" s="32" t="s">
        <v>49</v>
      </c>
      <c r="D15" s="33"/>
      <c r="E15" s="34"/>
      <c r="F15" s="35"/>
      <c r="G15" s="35"/>
      <c r="H15" s="36"/>
    </row>
    <row r="16" spans="1:9" s="67" customFormat="1" x14ac:dyDescent="0.2">
      <c r="A16" s="72"/>
      <c r="B16" s="21">
        <v>1</v>
      </c>
      <c r="C16" s="22" t="s">
        <v>24</v>
      </c>
      <c r="D16" s="23"/>
      <c r="E16" s="24"/>
      <c r="F16" s="25"/>
      <c r="G16" s="25"/>
      <c r="H16" s="26"/>
    </row>
    <row r="17" spans="1:8" s="67" customFormat="1" x14ac:dyDescent="0.2">
      <c r="A17" s="73"/>
      <c r="B17" s="20" t="s">
        <v>0</v>
      </c>
      <c r="C17" s="3" t="s">
        <v>50</v>
      </c>
      <c r="D17" s="4">
        <v>255</v>
      </c>
      <c r="E17" s="1" t="s">
        <v>25</v>
      </c>
      <c r="F17" s="5" t="s">
        <v>22</v>
      </c>
      <c r="G17" s="111"/>
      <c r="H17" s="2">
        <f>SUM(F17,G17)*D17</f>
        <v>0</v>
      </c>
    </row>
    <row r="18" spans="1:8" s="67" customFormat="1" ht="30" x14ac:dyDescent="0.2">
      <c r="A18" s="73"/>
      <c r="B18" s="20" t="s">
        <v>1</v>
      </c>
      <c r="C18" s="3" t="s">
        <v>122</v>
      </c>
      <c r="D18" s="4">
        <f>(13.3*2.5*2)*0.2</f>
        <v>13.3</v>
      </c>
      <c r="E18" s="1" t="s">
        <v>25</v>
      </c>
      <c r="F18" s="5" t="s">
        <v>22</v>
      </c>
      <c r="G18" s="111"/>
      <c r="H18" s="2">
        <f t="shared" ref="H18:H78" si="0">SUM(F18,G18)*D18</f>
        <v>0</v>
      </c>
    </row>
    <row r="19" spans="1:8" s="67" customFormat="1" x14ac:dyDescent="0.2">
      <c r="A19" s="73"/>
      <c r="B19" s="20" t="s">
        <v>2</v>
      </c>
      <c r="C19" s="3" t="s">
        <v>119</v>
      </c>
      <c r="D19" s="4">
        <f>2.8*2.6*3</f>
        <v>21.84</v>
      </c>
      <c r="E19" s="1" t="s">
        <v>25</v>
      </c>
      <c r="F19" s="5" t="s">
        <v>22</v>
      </c>
      <c r="G19" s="111"/>
      <c r="H19" s="2">
        <f t="shared" si="0"/>
        <v>0</v>
      </c>
    </row>
    <row r="20" spans="1:8" s="67" customFormat="1" x14ac:dyDescent="0.2">
      <c r="A20" s="73"/>
      <c r="B20" s="20" t="s">
        <v>3</v>
      </c>
      <c r="C20" s="3" t="s">
        <v>120</v>
      </c>
      <c r="D20" s="4">
        <f>2.8*2.6*3</f>
        <v>21.84</v>
      </c>
      <c r="E20" s="1" t="s">
        <v>25</v>
      </c>
      <c r="F20" s="5" t="s">
        <v>22</v>
      </c>
      <c r="G20" s="111"/>
      <c r="H20" s="2">
        <f t="shared" si="0"/>
        <v>0</v>
      </c>
    </row>
    <row r="21" spans="1:8" s="67" customFormat="1" x14ac:dyDescent="0.2">
      <c r="A21" s="73"/>
      <c r="B21" s="20" t="s">
        <v>4</v>
      </c>
      <c r="C21" s="3" t="s">
        <v>118</v>
      </c>
      <c r="D21" s="4">
        <v>8</v>
      </c>
      <c r="E21" s="1" t="s">
        <v>18</v>
      </c>
      <c r="F21" s="5" t="s">
        <v>22</v>
      </c>
      <c r="G21" s="111"/>
      <c r="H21" s="2">
        <f t="shared" si="0"/>
        <v>0</v>
      </c>
    </row>
    <row r="22" spans="1:8" s="67" customFormat="1" x14ac:dyDescent="0.2">
      <c r="A22" s="73"/>
      <c r="B22" s="20" t="s">
        <v>5</v>
      </c>
      <c r="C22" s="3" t="s">
        <v>121</v>
      </c>
      <c r="D22" s="4">
        <v>70</v>
      </c>
      <c r="E22" s="1" t="s">
        <v>25</v>
      </c>
      <c r="F22" s="5" t="s">
        <v>22</v>
      </c>
      <c r="G22" s="111"/>
      <c r="H22" s="2">
        <f t="shared" si="0"/>
        <v>0</v>
      </c>
    </row>
    <row r="23" spans="1:8" s="67" customFormat="1" ht="30" x14ac:dyDescent="0.2">
      <c r="A23" s="73"/>
      <c r="B23" s="20" t="s">
        <v>20</v>
      </c>
      <c r="C23" s="3" t="s">
        <v>51</v>
      </c>
      <c r="D23" s="4">
        <f>D17-70-23</f>
        <v>162</v>
      </c>
      <c r="E23" s="1" t="s">
        <v>18</v>
      </c>
      <c r="F23" s="5" t="s">
        <v>22</v>
      </c>
      <c r="G23" s="111"/>
      <c r="H23" s="2">
        <f t="shared" si="0"/>
        <v>0</v>
      </c>
    </row>
    <row r="24" spans="1:8" s="67" customFormat="1" ht="45" x14ac:dyDescent="0.2">
      <c r="A24" s="73"/>
      <c r="B24" s="20" t="s">
        <v>45</v>
      </c>
      <c r="C24" s="3" t="s">
        <v>52</v>
      </c>
      <c r="D24" s="4">
        <f>41*2.5</f>
        <v>102.5</v>
      </c>
      <c r="E24" s="1" t="s">
        <v>25</v>
      </c>
      <c r="F24" s="5" t="s">
        <v>22</v>
      </c>
      <c r="G24" s="111"/>
      <c r="H24" s="2">
        <f t="shared" si="0"/>
        <v>0</v>
      </c>
    </row>
    <row r="25" spans="1:8" s="67" customFormat="1" ht="45" x14ac:dyDescent="0.2">
      <c r="A25" s="75"/>
      <c r="B25" s="12" t="s">
        <v>97</v>
      </c>
      <c r="C25" s="8" t="s">
        <v>180</v>
      </c>
      <c r="D25" s="9">
        <v>4</v>
      </c>
      <c r="E25" s="1" t="s">
        <v>17</v>
      </c>
      <c r="F25" s="17"/>
      <c r="G25" s="113"/>
      <c r="H25" s="11">
        <f t="shared" si="0"/>
        <v>0</v>
      </c>
    </row>
    <row r="26" spans="1:8" s="67" customFormat="1" x14ac:dyDescent="0.2">
      <c r="A26" s="75"/>
      <c r="B26" s="12" t="s">
        <v>134</v>
      </c>
      <c r="C26" s="8" t="s">
        <v>171</v>
      </c>
      <c r="D26" s="9">
        <v>1</v>
      </c>
      <c r="E26" s="10" t="s">
        <v>18</v>
      </c>
      <c r="F26" s="13" t="s">
        <v>22</v>
      </c>
      <c r="G26" s="113"/>
      <c r="H26" s="11">
        <f t="shared" si="0"/>
        <v>0</v>
      </c>
    </row>
    <row r="27" spans="1:8" s="67" customFormat="1" ht="30" x14ac:dyDescent="0.2">
      <c r="A27" s="73"/>
      <c r="B27" s="20" t="s">
        <v>135</v>
      </c>
      <c r="C27" s="76" t="s">
        <v>54</v>
      </c>
      <c r="D27" s="4">
        <f>(D17+D18+D22+D23+D24)*0.1</f>
        <v>60.28</v>
      </c>
      <c r="E27" s="27" t="s">
        <v>53</v>
      </c>
      <c r="F27" s="112"/>
      <c r="G27" s="112"/>
      <c r="H27" s="2">
        <f t="shared" si="0"/>
        <v>0</v>
      </c>
    </row>
    <row r="28" spans="1:8" s="67" customFormat="1" x14ac:dyDescent="0.2">
      <c r="A28" s="72"/>
      <c r="B28" s="28">
        <v>2</v>
      </c>
      <c r="C28" s="22" t="s">
        <v>167</v>
      </c>
      <c r="D28" s="29"/>
      <c r="E28" s="24"/>
      <c r="F28" s="25"/>
      <c r="G28" s="25"/>
      <c r="H28" s="26"/>
    </row>
    <row r="29" spans="1:8" s="67" customFormat="1" ht="60" x14ac:dyDescent="0.2">
      <c r="A29" s="73"/>
      <c r="B29" s="6" t="s">
        <v>26</v>
      </c>
      <c r="C29" s="3" t="s">
        <v>60</v>
      </c>
      <c r="D29" s="4">
        <f>18*2.6</f>
        <v>46.8</v>
      </c>
      <c r="E29" s="1" t="s">
        <v>25</v>
      </c>
      <c r="F29" s="111"/>
      <c r="G29" s="111"/>
      <c r="H29" s="2">
        <f t="shared" si="0"/>
        <v>0</v>
      </c>
    </row>
    <row r="30" spans="1:8" s="67" customFormat="1" ht="45" x14ac:dyDescent="0.2">
      <c r="A30" s="73"/>
      <c r="B30" s="6" t="s">
        <v>27</v>
      </c>
      <c r="C30" s="3" t="s">
        <v>151</v>
      </c>
      <c r="D30" s="4">
        <v>4</v>
      </c>
      <c r="E30" s="1" t="s">
        <v>18</v>
      </c>
      <c r="F30" s="111"/>
      <c r="G30" s="111"/>
      <c r="H30" s="2">
        <f t="shared" si="0"/>
        <v>0</v>
      </c>
    </row>
    <row r="31" spans="1:8" s="67" customFormat="1" ht="45" x14ac:dyDescent="0.2">
      <c r="A31" s="73"/>
      <c r="B31" s="6" t="s">
        <v>89</v>
      </c>
      <c r="C31" s="3" t="s">
        <v>154</v>
      </c>
      <c r="D31" s="4">
        <v>1</v>
      </c>
      <c r="E31" s="1" t="s">
        <v>18</v>
      </c>
      <c r="F31" s="111"/>
      <c r="G31" s="111"/>
      <c r="H31" s="2">
        <f t="shared" ref="H31" si="1">SUM(F31,G31)*D31</f>
        <v>0</v>
      </c>
    </row>
    <row r="32" spans="1:8" s="67" customFormat="1" x14ac:dyDescent="0.2">
      <c r="A32" s="72"/>
      <c r="B32" s="28">
        <v>3</v>
      </c>
      <c r="C32" s="22" t="s">
        <v>126</v>
      </c>
      <c r="D32" s="29"/>
      <c r="E32" s="24"/>
      <c r="F32" s="25"/>
      <c r="G32" s="25"/>
      <c r="H32" s="26"/>
    </row>
    <row r="33" spans="1:8" s="67" customFormat="1" ht="30" x14ac:dyDescent="0.2">
      <c r="A33" s="73"/>
      <c r="B33" s="6" t="s">
        <v>28</v>
      </c>
      <c r="C33" s="3" t="s">
        <v>116</v>
      </c>
      <c r="D33" s="4">
        <v>255</v>
      </c>
      <c r="E33" s="1" t="s">
        <v>25</v>
      </c>
      <c r="F33" s="111"/>
      <c r="G33" s="111"/>
      <c r="H33" s="2">
        <f t="shared" ref="H33" si="2">SUM(F33,G33)*D33</f>
        <v>0</v>
      </c>
    </row>
    <row r="34" spans="1:8" s="67" customFormat="1" ht="60" x14ac:dyDescent="0.2">
      <c r="A34" s="73"/>
      <c r="B34" s="6" t="s">
        <v>29</v>
      </c>
      <c r="C34" s="3" t="s">
        <v>337</v>
      </c>
      <c r="D34" s="4">
        <v>255</v>
      </c>
      <c r="E34" s="1" t="s">
        <v>25</v>
      </c>
      <c r="F34" s="111"/>
      <c r="G34" s="111"/>
      <c r="H34" s="2">
        <f t="shared" si="0"/>
        <v>0</v>
      </c>
    </row>
    <row r="35" spans="1:8" s="67" customFormat="1" ht="30" x14ac:dyDescent="0.2">
      <c r="A35" s="73"/>
      <c r="B35" s="6" t="s">
        <v>103</v>
      </c>
      <c r="C35" s="3" t="s">
        <v>55</v>
      </c>
      <c r="D35" s="9">
        <v>106</v>
      </c>
      <c r="E35" s="10" t="s">
        <v>25</v>
      </c>
      <c r="F35" s="113"/>
      <c r="G35" s="113"/>
      <c r="H35" s="11">
        <f t="shared" si="0"/>
        <v>0</v>
      </c>
    </row>
    <row r="36" spans="1:8" s="67" customFormat="1" x14ac:dyDescent="0.2">
      <c r="A36" s="72"/>
      <c r="B36" s="28">
        <v>4</v>
      </c>
      <c r="C36" s="22" t="s">
        <v>30</v>
      </c>
      <c r="D36" s="29"/>
      <c r="E36" s="24"/>
      <c r="F36" s="25"/>
      <c r="G36" s="25"/>
      <c r="H36" s="26"/>
    </row>
    <row r="37" spans="1:8" s="67" customFormat="1" ht="45" x14ac:dyDescent="0.2">
      <c r="A37" s="73"/>
      <c r="B37" s="6" t="s">
        <v>31</v>
      </c>
      <c r="C37" s="3" t="s">
        <v>117</v>
      </c>
      <c r="D37" s="4">
        <v>13.3</v>
      </c>
      <c r="E37" s="1" t="s">
        <v>25</v>
      </c>
      <c r="F37" s="111"/>
      <c r="G37" s="111"/>
      <c r="H37" s="2">
        <f t="shared" si="0"/>
        <v>0</v>
      </c>
    </row>
    <row r="38" spans="1:8" s="67" customFormat="1" ht="45" x14ac:dyDescent="0.2">
      <c r="A38" s="73"/>
      <c r="B38" s="6" t="s">
        <v>32</v>
      </c>
      <c r="C38" s="3" t="s">
        <v>56</v>
      </c>
      <c r="D38" s="4">
        <v>2</v>
      </c>
      <c r="E38" s="1" t="s">
        <v>25</v>
      </c>
      <c r="F38" s="111"/>
      <c r="G38" s="111"/>
      <c r="H38" s="2">
        <f t="shared" si="0"/>
        <v>0</v>
      </c>
    </row>
    <row r="39" spans="1:8" s="67" customFormat="1" x14ac:dyDescent="0.2">
      <c r="A39" s="72"/>
      <c r="B39" s="28">
        <v>5</v>
      </c>
      <c r="C39" s="22" t="s">
        <v>33</v>
      </c>
      <c r="D39" s="29"/>
      <c r="E39" s="24"/>
      <c r="F39" s="25"/>
      <c r="G39" s="25"/>
      <c r="H39" s="26"/>
    </row>
    <row r="40" spans="1:8" s="67" customFormat="1" x14ac:dyDescent="0.2">
      <c r="A40" s="73"/>
      <c r="B40" s="6" t="s">
        <v>34</v>
      </c>
      <c r="C40" s="3" t="s">
        <v>57</v>
      </c>
      <c r="D40" s="4">
        <v>1</v>
      </c>
      <c r="E40" s="1" t="s">
        <v>17</v>
      </c>
      <c r="F40" s="114"/>
      <c r="G40" s="114"/>
      <c r="H40" s="2">
        <f>SUM(F40,G40)*D40</f>
        <v>0</v>
      </c>
    </row>
    <row r="41" spans="1:8" s="67" customFormat="1" x14ac:dyDescent="0.2">
      <c r="A41" s="73"/>
      <c r="B41" s="6" t="s">
        <v>338</v>
      </c>
      <c r="C41" s="3" t="s">
        <v>339</v>
      </c>
      <c r="D41" s="4">
        <f>1.3*1.3</f>
        <v>1.69</v>
      </c>
      <c r="E41" s="1" t="s">
        <v>25</v>
      </c>
      <c r="F41" s="13" t="s">
        <v>22</v>
      </c>
      <c r="G41" s="114"/>
      <c r="H41" s="2">
        <f t="shared" si="0"/>
        <v>0</v>
      </c>
    </row>
    <row r="42" spans="1:8" s="67" customFormat="1" ht="120" x14ac:dyDescent="0.2">
      <c r="A42" s="73"/>
      <c r="B42" s="6" t="s">
        <v>346</v>
      </c>
      <c r="C42" s="3" t="s">
        <v>340</v>
      </c>
      <c r="D42" s="4">
        <v>1.69</v>
      </c>
      <c r="E42" s="1" t="s">
        <v>25</v>
      </c>
      <c r="F42" s="114"/>
      <c r="G42" s="114"/>
      <c r="H42" s="2">
        <f>SUM(F42,G42)*D42</f>
        <v>0</v>
      </c>
    </row>
    <row r="43" spans="1:8" s="67" customFormat="1" x14ac:dyDescent="0.2">
      <c r="A43" s="72"/>
      <c r="B43" s="28">
        <v>6</v>
      </c>
      <c r="C43" s="22" t="s">
        <v>35</v>
      </c>
      <c r="D43" s="29"/>
      <c r="E43" s="24"/>
      <c r="F43" s="25"/>
      <c r="G43" s="25"/>
      <c r="H43" s="26"/>
    </row>
    <row r="44" spans="1:8" s="67" customFormat="1" ht="60" x14ac:dyDescent="0.2">
      <c r="A44" s="73"/>
      <c r="B44" s="6" t="s">
        <v>36</v>
      </c>
      <c r="C44" s="3" t="s">
        <v>59</v>
      </c>
      <c r="D44" s="4">
        <f>D35*2.6</f>
        <v>275.60000000000002</v>
      </c>
      <c r="E44" s="1" t="s">
        <v>25</v>
      </c>
      <c r="F44" s="111"/>
      <c r="G44" s="111"/>
      <c r="H44" s="2">
        <f t="shared" si="0"/>
        <v>0</v>
      </c>
    </row>
    <row r="45" spans="1:8" s="67" customFormat="1" ht="60" x14ac:dyDescent="0.2">
      <c r="A45" s="73"/>
      <c r="B45" s="6" t="s">
        <v>37</v>
      </c>
      <c r="C45" s="3" t="s">
        <v>147</v>
      </c>
      <c r="D45" s="4">
        <v>23</v>
      </c>
      <c r="E45" s="1" t="s">
        <v>25</v>
      </c>
      <c r="F45" s="111"/>
      <c r="G45" s="111"/>
      <c r="H45" s="2">
        <f t="shared" ref="H45" si="3">SUM(F45,G45)*D45</f>
        <v>0</v>
      </c>
    </row>
    <row r="46" spans="1:8" s="67" customFormat="1" ht="60" x14ac:dyDescent="0.2">
      <c r="A46" s="73"/>
      <c r="B46" s="6" t="s">
        <v>38</v>
      </c>
      <c r="C46" s="3" t="s">
        <v>61</v>
      </c>
      <c r="D46" s="4">
        <f>(D35*0.8)+(5*1*2.2*2)</f>
        <v>106.8</v>
      </c>
      <c r="E46" s="1" t="s">
        <v>25</v>
      </c>
      <c r="F46" s="111"/>
      <c r="G46" s="111"/>
      <c r="H46" s="2">
        <f t="shared" si="0"/>
        <v>0</v>
      </c>
    </row>
    <row r="47" spans="1:8" s="67" customFormat="1" x14ac:dyDescent="0.2">
      <c r="A47" s="73"/>
      <c r="B47" s="6" t="s">
        <v>39</v>
      </c>
      <c r="C47" s="3" t="s">
        <v>109</v>
      </c>
      <c r="D47" s="4">
        <f>(14*2.5*2)</f>
        <v>70</v>
      </c>
      <c r="E47" s="1" t="s">
        <v>25</v>
      </c>
      <c r="F47" s="111"/>
      <c r="G47" s="111"/>
      <c r="H47" s="2">
        <f t="shared" si="0"/>
        <v>0</v>
      </c>
    </row>
    <row r="48" spans="1:8" s="67" customFormat="1" x14ac:dyDescent="0.2">
      <c r="A48" s="73"/>
      <c r="B48" s="6" t="s">
        <v>146</v>
      </c>
      <c r="C48" s="3" t="s">
        <v>341</v>
      </c>
      <c r="D48" s="4">
        <v>6</v>
      </c>
      <c r="E48" s="1" t="s">
        <v>25</v>
      </c>
      <c r="F48" s="111"/>
      <c r="G48" s="111"/>
      <c r="H48" s="2">
        <f t="shared" si="0"/>
        <v>0</v>
      </c>
    </row>
    <row r="49" spans="1:8" s="67" customFormat="1" x14ac:dyDescent="0.2">
      <c r="A49" s="72"/>
      <c r="B49" s="28">
        <v>7</v>
      </c>
      <c r="C49" s="22" t="s">
        <v>62</v>
      </c>
      <c r="D49" s="29"/>
      <c r="E49" s="24"/>
      <c r="F49" s="25"/>
      <c r="G49" s="25"/>
      <c r="H49" s="26"/>
    </row>
    <row r="50" spans="1:8" s="67" customFormat="1" ht="30" x14ac:dyDescent="0.2">
      <c r="A50" s="73"/>
      <c r="B50" s="6" t="s">
        <v>41</v>
      </c>
      <c r="C50" s="3" t="s">
        <v>63</v>
      </c>
      <c r="D50" s="4">
        <v>161</v>
      </c>
      <c r="E50" s="1" t="s">
        <v>25</v>
      </c>
      <c r="F50" s="111"/>
      <c r="G50" s="111"/>
      <c r="H50" s="2">
        <f t="shared" si="0"/>
        <v>0</v>
      </c>
    </row>
    <row r="51" spans="1:8" s="67" customFormat="1" x14ac:dyDescent="0.2">
      <c r="A51" s="73"/>
      <c r="B51" s="6" t="s">
        <v>94</v>
      </c>
      <c r="C51" s="8" t="s">
        <v>342</v>
      </c>
      <c r="D51" s="4">
        <f>24/4</f>
        <v>6</v>
      </c>
      <c r="E51" s="1" t="s">
        <v>25</v>
      </c>
      <c r="F51" s="111"/>
      <c r="G51" s="111"/>
      <c r="H51" s="2">
        <f t="shared" si="0"/>
        <v>0</v>
      </c>
    </row>
    <row r="52" spans="1:8" s="67" customFormat="1" x14ac:dyDescent="0.2">
      <c r="A52" s="73"/>
      <c r="B52" s="6" t="s">
        <v>95</v>
      </c>
      <c r="C52" s="8" t="s">
        <v>343</v>
      </c>
      <c r="D52" s="4">
        <v>3</v>
      </c>
      <c r="E52" s="1" t="s">
        <v>18</v>
      </c>
      <c r="F52" s="111"/>
      <c r="G52" s="111"/>
      <c r="H52" s="2">
        <f t="shared" si="0"/>
        <v>0</v>
      </c>
    </row>
    <row r="53" spans="1:8" s="67" customFormat="1" x14ac:dyDescent="0.2">
      <c r="A53" s="72"/>
      <c r="B53" s="28">
        <v>8</v>
      </c>
      <c r="C53" s="22" t="s">
        <v>40</v>
      </c>
      <c r="D53" s="29"/>
      <c r="E53" s="24"/>
      <c r="F53" s="25"/>
      <c r="G53" s="25"/>
      <c r="H53" s="26"/>
    </row>
    <row r="54" spans="1:8" s="67" customFormat="1" ht="30" x14ac:dyDescent="0.2">
      <c r="A54" s="73"/>
      <c r="B54" s="6" t="s">
        <v>42</v>
      </c>
      <c r="C54" s="3" t="s">
        <v>175</v>
      </c>
      <c r="D54" s="4">
        <v>2</v>
      </c>
      <c r="E54" s="1" t="s">
        <v>18</v>
      </c>
      <c r="F54" s="113"/>
      <c r="G54" s="113"/>
      <c r="H54" s="2">
        <f t="shared" si="0"/>
        <v>0</v>
      </c>
    </row>
    <row r="55" spans="1:8" s="67" customFormat="1" ht="30" x14ac:dyDescent="0.2">
      <c r="A55" s="73"/>
      <c r="B55" s="6" t="s">
        <v>43</v>
      </c>
      <c r="C55" s="3" t="s">
        <v>111</v>
      </c>
      <c r="D55" s="4">
        <v>3</v>
      </c>
      <c r="E55" s="1" t="s">
        <v>18</v>
      </c>
      <c r="F55" s="113"/>
      <c r="G55" s="113"/>
      <c r="H55" s="2">
        <f t="shared" ref="H55:H56" si="4">SUM(F55,G55)*D55</f>
        <v>0</v>
      </c>
    </row>
    <row r="56" spans="1:8" s="67" customFormat="1" ht="30" x14ac:dyDescent="0.2">
      <c r="A56" s="73"/>
      <c r="B56" s="6" t="s">
        <v>44</v>
      </c>
      <c r="C56" s="3" t="s">
        <v>181</v>
      </c>
      <c r="D56" s="4">
        <v>4</v>
      </c>
      <c r="E56" s="1" t="s">
        <v>18</v>
      </c>
      <c r="F56" s="113"/>
      <c r="G56" s="113"/>
      <c r="H56" s="2">
        <f t="shared" si="4"/>
        <v>0</v>
      </c>
    </row>
    <row r="57" spans="1:8" s="67" customFormat="1" ht="30" x14ac:dyDescent="0.2">
      <c r="A57" s="73"/>
      <c r="B57" s="6" t="s">
        <v>105</v>
      </c>
      <c r="C57" s="3" t="s">
        <v>112</v>
      </c>
      <c r="D57" s="4">
        <v>4</v>
      </c>
      <c r="E57" s="1" t="s">
        <v>18</v>
      </c>
      <c r="F57" s="113"/>
      <c r="G57" s="113"/>
      <c r="H57" s="2">
        <f t="shared" si="0"/>
        <v>0</v>
      </c>
    </row>
    <row r="58" spans="1:8" s="67" customFormat="1" ht="30" x14ac:dyDescent="0.2">
      <c r="A58" s="73"/>
      <c r="B58" s="6" t="s">
        <v>106</v>
      </c>
      <c r="C58" s="3" t="s">
        <v>113</v>
      </c>
      <c r="D58" s="4">
        <v>2</v>
      </c>
      <c r="E58" s="1" t="s">
        <v>18</v>
      </c>
      <c r="F58" s="113"/>
      <c r="G58" s="113"/>
      <c r="H58" s="2">
        <f t="shared" si="0"/>
        <v>0</v>
      </c>
    </row>
    <row r="59" spans="1:8" s="67" customFormat="1" ht="30" x14ac:dyDescent="0.2">
      <c r="A59" s="73"/>
      <c r="B59" s="6" t="s">
        <v>107</v>
      </c>
      <c r="C59" s="3" t="s">
        <v>114</v>
      </c>
      <c r="D59" s="4">
        <v>2</v>
      </c>
      <c r="E59" s="1" t="s">
        <v>18</v>
      </c>
      <c r="F59" s="113"/>
      <c r="G59" s="113"/>
      <c r="H59" s="2">
        <f t="shared" si="0"/>
        <v>0</v>
      </c>
    </row>
    <row r="60" spans="1:8" s="67" customFormat="1" ht="30" x14ac:dyDescent="0.2">
      <c r="A60" s="73"/>
      <c r="B60" s="6" t="s">
        <v>108</v>
      </c>
      <c r="C60" s="3" t="s">
        <v>115</v>
      </c>
      <c r="D60" s="4">
        <v>4</v>
      </c>
      <c r="E60" s="1" t="s">
        <v>18</v>
      </c>
      <c r="F60" s="111"/>
      <c r="G60" s="111"/>
      <c r="H60" s="2">
        <f t="shared" si="0"/>
        <v>0</v>
      </c>
    </row>
    <row r="61" spans="1:8" s="67" customFormat="1" ht="60" x14ac:dyDescent="0.2">
      <c r="A61" s="75"/>
      <c r="B61" s="7" t="s">
        <v>137</v>
      </c>
      <c r="C61" s="8" t="s">
        <v>164</v>
      </c>
      <c r="D61" s="9">
        <v>3</v>
      </c>
      <c r="E61" s="10" t="s">
        <v>17</v>
      </c>
      <c r="F61" s="113"/>
      <c r="G61" s="113"/>
      <c r="H61" s="11">
        <f t="shared" si="0"/>
        <v>0</v>
      </c>
    </row>
    <row r="62" spans="1:8" s="67" customFormat="1" ht="30" x14ac:dyDescent="0.2">
      <c r="A62" s="75"/>
      <c r="B62" s="7" t="s">
        <v>138</v>
      </c>
      <c r="C62" s="8" t="s">
        <v>165</v>
      </c>
      <c r="D62" s="9">
        <v>1</v>
      </c>
      <c r="E62" s="10" t="s">
        <v>17</v>
      </c>
      <c r="F62" s="113"/>
      <c r="G62" s="113"/>
      <c r="H62" s="11">
        <f t="shared" si="0"/>
        <v>0</v>
      </c>
    </row>
    <row r="63" spans="1:8" s="67" customFormat="1" ht="30" x14ac:dyDescent="0.2">
      <c r="A63" s="75"/>
      <c r="B63" s="7" t="s">
        <v>139</v>
      </c>
      <c r="C63" s="8" t="s">
        <v>179</v>
      </c>
      <c r="D63" s="9">
        <v>1</v>
      </c>
      <c r="E63" s="10" t="s">
        <v>18</v>
      </c>
      <c r="F63" s="13" t="s">
        <v>22</v>
      </c>
      <c r="G63" s="113"/>
      <c r="H63" s="11">
        <f t="shared" si="0"/>
        <v>0</v>
      </c>
    </row>
    <row r="64" spans="1:8" s="67" customFormat="1" ht="45" x14ac:dyDescent="0.2">
      <c r="A64" s="75"/>
      <c r="B64" s="7" t="s">
        <v>140</v>
      </c>
      <c r="C64" s="8" t="s">
        <v>176</v>
      </c>
      <c r="D64" s="9">
        <v>1</v>
      </c>
      <c r="E64" s="10" t="s">
        <v>18</v>
      </c>
      <c r="F64" s="113"/>
      <c r="G64" s="113"/>
      <c r="H64" s="11">
        <f t="shared" si="0"/>
        <v>0</v>
      </c>
    </row>
    <row r="65" spans="1:8" s="67" customFormat="1" x14ac:dyDescent="0.2">
      <c r="A65" s="72"/>
      <c r="B65" s="28">
        <v>9</v>
      </c>
      <c r="C65" s="22" t="s">
        <v>64</v>
      </c>
      <c r="D65" s="29"/>
      <c r="E65" s="24"/>
      <c r="F65" s="25"/>
      <c r="G65" s="25"/>
      <c r="H65" s="26"/>
    </row>
    <row r="66" spans="1:8" s="67" customFormat="1" ht="45" x14ac:dyDescent="0.2">
      <c r="A66" s="73"/>
      <c r="B66" s="6" t="s">
        <v>65</v>
      </c>
      <c r="C66" s="3" t="s">
        <v>127</v>
      </c>
      <c r="D66" s="4">
        <f>0.6*1.4*2</f>
        <v>1.68</v>
      </c>
      <c r="E66" s="1" t="s">
        <v>25</v>
      </c>
      <c r="F66" s="111"/>
      <c r="G66" s="111"/>
      <c r="H66" s="2">
        <f t="shared" si="0"/>
        <v>0</v>
      </c>
    </row>
    <row r="67" spans="1:8" s="67" customFormat="1" ht="135" x14ac:dyDescent="0.2">
      <c r="A67" s="73"/>
      <c r="B67" s="6" t="s">
        <v>66</v>
      </c>
      <c r="C67" s="3" t="s">
        <v>128</v>
      </c>
      <c r="D67" s="4">
        <f>2.8*2.6*3</f>
        <v>21.84</v>
      </c>
      <c r="E67" s="1" t="s">
        <v>25</v>
      </c>
      <c r="F67" s="111"/>
      <c r="G67" s="111"/>
      <c r="H67" s="2">
        <f t="shared" si="0"/>
        <v>0</v>
      </c>
    </row>
    <row r="68" spans="1:8" s="67" customFormat="1" ht="165" x14ac:dyDescent="0.2">
      <c r="A68" s="73"/>
      <c r="B68" s="6" t="s">
        <v>67</v>
      </c>
      <c r="C68" s="3" t="s">
        <v>129</v>
      </c>
      <c r="D68" s="4">
        <f>2.8*2.6*3</f>
        <v>21.84</v>
      </c>
      <c r="E68" s="1" t="s">
        <v>25</v>
      </c>
      <c r="F68" s="111"/>
      <c r="G68" s="111"/>
      <c r="H68" s="2">
        <f t="shared" si="0"/>
        <v>0</v>
      </c>
    </row>
    <row r="69" spans="1:8" s="67" customFormat="1" x14ac:dyDescent="0.2">
      <c r="A69" s="73"/>
      <c r="B69" s="6" t="s">
        <v>68</v>
      </c>
      <c r="C69" s="3" t="s">
        <v>143</v>
      </c>
      <c r="D69" s="4">
        <v>1</v>
      </c>
      <c r="E69" s="1" t="s">
        <v>18</v>
      </c>
      <c r="F69" s="111"/>
      <c r="G69" s="111"/>
      <c r="H69" s="2">
        <f t="shared" si="0"/>
        <v>0</v>
      </c>
    </row>
    <row r="70" spans="1:8" s="67" customFormat="1" ht="75" x14ac:dyDescent="0.2">
      <c r="A70" s="73"/>
      <c r="B70" s="6" t="s">
        <v>69</v>
      </c>
      <c r="C70" s="3" t="s">
        <v>130</v>
      </c>
      <c r="D70" s="4">
        <f>2.2*2.6</f>
        <v>5.72</v>
      </c>
      <c r="E70" s="1" t="s">
        <v>25</v>
      </c>
      <c r="F70" s="111"/>
      <c r="G70" s="111"/>
      <c r="H70" s="2">
        <f t="shared" si="0"/>
        <v>0</v>
      </c>
    </row>
    <row r="71" spans="1:8" s="67" customFormat="1" ht="45" x14ac:dyDescent="0.2">
      <c r="A71" s="73"/>
      <c r="B71" s="7" t="s">
        <v>70</v>
      </c>
      <c r="C71" s="8" t="s">
        <v>149</v>
      </c>
      <c r="D71" s="4">
        <v>1</v>
      </c>
      <c r="E71" s="1" t="s">
        <v>18</v>
      </c>
      <c r="F71" s="111"/>
      <c r="G71" s="111"/>
      <c r="H71" s="2">
        <f t="shared" si="0"/>
        <v>0</v>
      </c>
    </row>
    <row r="72" spans="1:8" s="67" customFormat="1" ht="45" x14ac:dyDescent="0.2">
      <c r="A72" s="73"/>
      <c r="B72" s="7" t="s">
        <v>99</v>
      </c>
      <c r="C72" s="8" t="s">
        <v>150</v>
      </c>
      <c r="D72" s="4">
        <v>7</v>
      </c>
      <c r="E72" s="1" t="s">
        <v>18</v>
      </c>
      <c r="F72" s="111"/>
      <c r="G72" s="111"/>
      <c r="H72" s="2">
        <f t="shared" si="0"/>
        <v>0</v>
      </c>
    </row>
    <row r="73" spans="1:8" s="67" customFormat="1" ht="30" x14ac:dyDescent="0.2">
      <c r="A73" s="73"/>
      <c r="B73" s="7" t="s">
        <v>101</v>
      </c>
      <c r="C73" s="8" t="s">
        <v>148</v>
      </c>
      <c r="D73" s="4">
        <v>1</v>
      </c>
      <c r="E73" s="1" t="s">
        <v>18</v>
      </c>
      <c r="F73" s="111"/>
      <c r="G73" s="111"/>
      <c r="H73" s="2">
        <f t="shared" si="0"/>
        <v>0</v>
      </c>
    </row>
    <row r="74" spans="1:8" s="67" customFormat="1" ht="75" x14ac:dyDescent="0.2">
      <c r="A74" s="73"/>
      <c r="B74" s="7" t="s">
        <v>131</v>
      </c>
      <c r="C74" s="8" t="s">
        <v>159</v>
      </c>
      <c r="D74" s="4">
        <v>3</v>
      </c>
      <c r="E74" s="1" t="s">
        <v>18</v>
      </c>
      <c r="F74" s="111"/>
      <c r="G74" s="111"/>
      <c r="H74" s="2">
        <f t="shared" si="0"/>
        <v>0</v>
      </c>
    </row>
    <row r="75" spans="1:8" s="67" customFormat="1" ht="45" x14ac:dyDescent="0.2">
      <c r="A75" s="73"/>
      <c r="B75" s="7" t="s">
        <v>132</v>
      </c>
      <c r="C75" s="8" t="s">
        <v>161</v>
      </c>
      <c r="D75" s="4">
        <v>4</v>
      </c>
      <c r="E75" s="1" t="s">
        <v>18</v>
      </c>
      <c r="F75" s="111"/>
      <c r="G75" s="13" t="s">
        <v>22</v>
      </c>
      <c r="H75" s="2">
        <f t="shared" si="0"/>
        <v>0</v>
      </c>
    </row>
    <row r="76" spans="1:8" s="67" customFormat="1" ht="30" x14ac:dyDescent="0.2">
      <c r="A76" s="73"/>
      <c r="B76" s="7" t="s">
        <v>133</v>
      </c>
      <c r="C76" s="8" t="s">
        <v>162</v>
      </c>
      <c r="D76" s="4">
        <v>5</v>
      </c>
      <c r="E76" s="1" t="s">
        <v>18</v>
      </c>
      <c r="F76" s="111"/>
      <c r="G76" s="13" t="s">
        <v>22</v>
      </c>
      <c r="H76" s="2">
        <f t="shared" ref="H76" si="5">SUM(F76,G76)*D76</f>
        <v>0</v>
      </c>
    </row>
    <row r="77" spans="1:8" s="67" customFormat="1" ht="45" x14ac:dyDescent="0.2">
      <c r="A77" s="73"/>
      <c r="B77" s="6" t="s">
        <v>158</v>
      </c>
      <c r="C77" s="3" t="s">
        <v>71</v>
      </c>
      <c r="D77" s="4">
        <f>255*2</f>
        <v>510</v>
      </c>
      <c r="E77" s="1" t="s">
        <v>25</v>
      </c>
      <c r="F77" s="111"/>
      <c r="G77" s="111"/>
      <c r="H77" s="2">
        <f t="shared" si="0"/>
        <v>0</v>
      </c>
    </row>
    <row r="78" spans="1:8" s="67" customFormat="1" ht="30" x14ac:dyDescent="0.2">
      <c r="A78" s="73"/>
      <c r="B78" s="6" t="s">
        <v>160</v>
      </c>
      <c r="C78" s="3" t="s">
        <v>73</v>
      </c>
      <c r="D78" s="4">
        <v>1</v>
      </c>
      <c r="E78" s="1" t="s">
        <v>21</v>
      </c>
      <c r="F78" s="5" t="s">
        <v>22</v>
      </c>
      <c r="G78" s="111"/>
      <c r="H78" s="2">
        <f t="shared" si="0"/>
        <v>0</v>
      </c>
    </row>
    <row r="79" spans="1:8" s="67" customFormat="1" x14ac:dyDescent="0.2">
      <c r="A79" s="72"/>
      <c r="B79" s="28"/>
      <c r="C79" s="45" t="s">
        <v>72</v>
      </c>
      <c r="D79" s="29"/>
      <c r="E79" s="24"/>
      <c r="F79" s="77">
        <f>SUMPRODUCT(D17:D78,F17:F78)</f>
        <v>0</v>
      </c>
      <c r="G79" s="77">
        <f>SUMPRODUCT(D17:D78,G17:G78)</f>
        <v>0</v>
      </c>
      <c r="H79" s="30">
        <f>SUM(H17:H78)</f>
        <v>0</v>
      </c>
    </row>
    <row r="80" spans="1:8" s="67" customFormat="1" x14ac:dyDescent="0.2">
      <c r="A80" s="71"/>
      <c r="B80" s="31" t="s">
        <v>86</v>
      </c>
      <c r="C80" s="32" t="s">
        <v>203</v>
      </c>
      <c r="D80" s="33"/>
      <c r="E80" s="34"/>
      <c r="F80" s="35"/>
      <c r="G80" s="35"/>
      <c r="H80" s="36"/>
    </row>
    <row r="81" spans="1:8" s="67" customFormat="1" ht="42.75" customHeight="1" x14ac:dyDescent="0.2">
      <c r="A81" s="73"/>
      <c r="B81" s="6" t="s">
        <v>0</v>
      </c>
      <c r="C81" s="3" t="s">
        <v>233</v>
      </c>
      <c r="D81" s="4">
        <v>1400</v>
      </c>
      <c r="E81" s="1" t="s">
        <v>17</v>
      </c>
      <c r="F81" s="111"/>
      <c r="G81" s="111"/>
      <c r="H81" s="2">
        <f>SUM(F81:G81)*D81</f>
        <v>0</v>
      </c>
    </row>
    <row r="82" spans="1:8" s="67" customFormat="1" ht="45" x14ac:dyDescent="0.2">
      <c r="A82" s="73"/>
      <c r="B82" s="6" t="s">
        <v>1</v>
      </c>
      <c r="C82" s="3" t="s">
        <v>234</v>
      </c>
      <c r="D82" s="4">
        <v>200</v>
      </c>
      <c r="E82" s="1" t="s">
        <v>17</v>
      </c>
      <c r="F82" s="111"/>
      <c r="G82" s="111"/>
      <c r="H82" s="2">
        <f>SUM(F82:G82)*D82</f>
        <v>0</v>
      </c>
    </row>
    <row r="83" spans="1:8" s="67" customFormat="1" ht="30" x14ac:dyDescent="0.2">
      <c r="A83" s="73"/>
      <c r="B83" s="6" t="s">
        <v>2</v>
      </c>
      <c r="C83" s="3" t="s">
        <v>235</v>
      </c>
      <c r="D83" s="4">
        <v>200</v>
      </c>
      <c r="E83" s="1" t="s">
        <v>17</v>
      </c>
      <c r="F83" s="111"/>
      <c r="G83" s="111"/>
      <c r="H83" s="2">
        <f>SUM(F83:G83)*D83</f>
        <v>0</v>
      </c>
    </row>
    <row r="84" spans="1:8" s="67" customFormat="1" ht="45" x14ac:dyDescent="0.2">
      <c r="A84" s="73"/>
      <c r="B84" s="6" t="s">
        <v>3</v>
      </c>
      <c r="C84" s="3" t="s">
        <v>236</v>
      </c>
      <c r="D84" s="4">
        <v>200</v>
      </c>
      <c r="E84" s="1" t="s">
        <v>17</v>
      </c>
      <c r="F84" s="111"/>
      <c r="G84" s="111"/>
      <c r="H84" s="2">
        <f t="shared" ref="H84:H85" si="6">SUM(F84:G84)*D84</f>
        <v>0</v>
      </c>
    </row>
    <row r="85" spans="1:8" s="67" customFormat="1" ht="30" x14ac:dyDescent="0.2">
      <c r="A85" s="73"/>
      <c r="B85" s="6" t="s">
        <v>4</v>
      </c>
      <c r="C85" s="3" t="s">
        <v>237</v>
      </c>
      <c r="D85" s="4">
        <v>100</v>
      </c>
      <c r="E85" s="1" t="s">
        <v>18</v>
      </c>
      <c r="F85" s="111"/>
      <c r="G85" s="111"/>
      <c r="H85" s="2">
        <f t="shared" si="6"/>
        <v>0</v>
      </c>
    </row>
    <row r="86" spans="1:8" s="67" customFormat="1" ht="60" x14ac:dyDescent="0.2">
      <c r="A86" s="73"/>
      <c r="B86" s="6" t="s">
        <v>5</v>
      </c>
      <c r="C86" s="3" t="s">
        <v>238</v>
      </c>
      <c r="D86" s="4">
        <v>1</v>
      </c>
      <c r="E86" s="1" t="s">
        <v>18</v>
      </c>
      <c r="F86" s="115"/>
      <c r="G86" s="111"/>
      <c r="H86" s="2">
        <f t="shared" ref="H86:H114" si="7">SUM(F86:G86)*D86</f>
        <v>0</v>
      </c>
    </row>
    <row r="87" spans="1:8" s="67" customFormat="1" x14ac:dyDescent="0.2">
      <c r="A87" s="73"/>
      <c r="B87" s="6" t="s">
        <v>20</v>
      </c>
      <c r="C87" s="3" t="s">
        <v>239</v>
      </c>
      <c r="D87" s="4">
        <v>1</v>
      </c>
      <c r="E87" s="1" t="s">
        <v>18</v>
      </c>
      <c r="F87" s="5" t="s">
        <v>22</v>
      </c>
      <c r="G87" s="111"/>
      <c r="H87" s="2">
        <f t="shared" si="7"/>
        <v>0</v>
      </c>
    </row>
    <row r="88" spans="1:8" s="67" customFormat="1" x14ac:dyDescent="0.2">
      <c r="A88" s="73"/>
      <c r="B88" s="6" t="s">
        <v>45</v>
      </c>
      <c r="C88" s="3" t="s">
        <v>240</v>
      </c>
      <c r="D88" s="4">
        <v>1</v>
      </c>
      <c r="E88" s="1" t="s">
        <v>18</v>
      </c>
      <c r="F88" s="115"/>
      <c r="G88" s="111"/>
      <c r="H88" s="2">
        <f t="shared" si="7"/>
        <v>0</v>
      </c>
    </row>
    <row r="89" spans="1:8" s="67" customFormat="1" x14ac:dyDescent="0.2">
      <c r="A89" s="73"/>
      <c r="B89" s="6" t="s">
        <v>97</v>
      </c>
      <c r="C89" s="3" t="s">
        <v>241</v>
      </c>
      <c r="D89" s="4"/>
      <c r="E89" s="1"/>
      <c r="F89" s="5"/>
      <c r="G89" s="74"/>
      <c r="H89" s="2"/>
    </row>
    <row r="90" spans="1:8" s="67" customFormat="1" x14ac:dyDescent="0.2">
      <c r="A90" s="73"/>
      <c r="B90" s="6"/>
      <c r="C90" s="3" t="s">
        <v>242</v>
      </c>
      <c r="D90" s="4">
        <v>9</v>
      </c>
      <c r="E90" s="1" t="s">
        <v>18</v>
      </c>
      <c r="F90" s="111"/>
      <c r="G90" s="111"/>
      <c r="H90" s="2">
        <f t="shared" si="7"/>
        <v>0</v>
      </c>
    </row>
    <row r="91" spans="1:8" s="67" customFormat="1" x14ac:dyDescent="0.2">
      <c r="A91" s="73"/>
      <c r="B91" s="6"/>
      <c r="C91" s="3" t="s">
        <v>243</v>
      </c>
      <c r="D91" s="4">
        <v>9</v>
      </c>
      <c r="E91" s="1" t="s">
        <v>18</v>
      </c>
      <c r="F91" s="111"/>
      <c r="G91" s="111"/>
      <c r="H91" s="2">
        <f t="shared" si="7"/>
        <v>0</v>
      </c>
    </row>
    <row r="92" spans="1:8" s="67" customFormat="1" x14ac:dyDescent="0.2">
      <c r="A92" s="73"/>
      <c r="B92" s="6"/>
      <c r="C92" s="3" t="s">
        <v>244</v>
      </c>
      <c r="D92" s="4">
        <v>3</v>
      </c>
      <c r="E92" s="1" t="s">
        <v>18</v>
      </c>
      <c r="F92" s="111"/>
      <c r="G92" s="111"/>
      <c r="H92" s="2">
        <f t="shared" si="7"/>
        <v>0</v>
      </c>
    </row>
    <row r="93" spans="1:8" s="67" customFormat="1" x14ac:dyDescent="0.2">
      <c r="A93" s="73"/>
      <c r="B93" s="6"/>
      <c r="C93" s="3" t="s">
        <v>245</v>
      </c>
      <c r="D93" s="4">
        <v>1</v>
      </c>
      <c r="E93" s="1" t="s">
        <v>18</v>
      </c>
      <c r="F93" s="111"/>
      <c r="G93" s="111"/>
      <c r="H93" s="2">
        <f t="shared" si="7"/>
        <v>0</v>
      </c>
    </row>
    <row r="94" spans="1:8" s="67" customFormat="1" ht="60" x14ac:dyDescent="0.2">
      <c r="A94" s="73"/>
      <c r="B94" s="6" t="s">
        <v>134</v>
      </c>
      <c r="C94" s="3" t="s">
        <v>246</v>
      </c>
      <c r="D94" s="4">
        <v>4</v>
      </c>
      <c r="E94" s="1" t="s">
        <v>18</v>
      </c>
      <c r="F94" s="111"/>
      <c r="G94" s="111"/>
      <c r="H94" s="2">
        <f t="shared" si="7"/>
        <v>0</v>
      </c>
    </row>
    <row r="95" spans="1:8" s="67" customFormat="1" x14ac:dyDescent="0.2">
      <c r="A95" s="73"/>
      <c r="B95" s="6" t="s">
        <v>135</v>
      </c>
      <c r="C95" s="3" t="s">
        <v>247</v>
      </c>
      <c r="D95" s="4">
        <v>1</v>
      </c>
      <c r="E95" s="1" t="s">
        <v>18</v>
      </c>
      <c r="F95" s="111"/>
      <c r="G95" s="111"/>
      <c r="H95" s="2">
        <f t="shared" si="7"/>
        <v>0</v>
      </c>
    </row>
    <row r="96" spans="1:8" s="67" customFormat="1" x14ac:dyDescent="0.2">
      <c r="A96" s="73"/>
      <c r="B96" s="6" t="s">
        <v>136</v>
      </c>
      <c r="C96" s="3" t="s">
        <v>248</v>
      </c>
      <c r="D96" s="4">
        <v>15</v>
      </c>
      <c r="E96" s="1" t="s">
        <v>17</v>
      </c>
      <c r="F96" s="111"/>
      <c r="G96" s="111"/>
      <c r="H96" s="2">
        <f t="shared" si="7"/>
        <v>0</v>
      </c>
    </row>
    <row r="97" spans="1:8" s="67" customFormat="1" x14ac:dyDescent="0.2">
      <c r="A97" s="73"/>
      <c r="B97" s="6" t="s">
        <v>195</v>
      </c>
      <c r="C97" s="3" t="s">
        <v>249</v>
      </c>
      <c r="D97" s="4">
        <v>15</v>
      </c>
      <c r="E97" s="1" t="s">
        <v>17</v>
      </c>
      <c r="F97" s="111"/>
      <c r="G97" s="111"/>
      <c r="H97" s="2">
        <f t="shared" si="7"/>
        <v>0</v>
      </c>
    </row>
    <row r="98" spans="1:8" s="67" customFormat="1" x14ac:dyDescent="0.2">
      <c r="A98" s="73"/>
      <c r="B98" s="6" t="s">
        <v>250</v>
      </c>
      <c r="C98" s="3" t="s">
        <v>251</v>
      </c>
      <c r="D98" s="4">
        <v>15</v>
      </c>
      <c r="E98" s="1" t="s">
        <v>17</v>
      </c>
      <c r="F98" s="111"/>
      <c r="G98" s="111"/>
      <c r="H98" s="2">
        <f t="shared" si="7"/>
        <v>0</v>
      </c>
    </row>
    <row r="99" spans="1:8" s="67" customFormat="1" x14ac:dyDescent="0.2">
      <c r="A99" s="73"/>
      <c r="B99" s="6" t="s">
        <v>197</v>
      </c>
      <c r="C99" s="3" t="s">
        <v>252</v>
      </c>
      <c r="D99" s="4">
        <v>15</v>
      </c>
      <c r="E99" s="1" t="s">
        <v>17</v>
      </c>
      <c r="F99" s="111"/>
      <c r="G99" s="111"/>
      <c r="H99" s="2">
        <f t="shared" si="7"/>
        <v>0</v>
      </c>
    </row>
    <row r="100" spans="1:8" s="67" customFormat="1" x14ac:dyDescent="0.2">
      <c r="A100" s="73"/>
      <c r="B100" s="6" t="s">
        <v>199</v>
      </c>
      <c r="C100" s="3" t="s">
        <v>253</v>
      </c>
      <c r="D100" s="4">
        <v>8</v>
      </c>
      <c r="E100" s="1" t="s">
        <v>18</v>
      </c>
      <c r="F100" s="111"/>
      <c r="G100" s="111"/>
      <c r="H100" s="2">
        <f t="shared" si="7"/>
        <v>0</v>
      </c>
    </row>
    <row r="101" spans="1:8" s="67" customFormat="1" x14ac:dyDescent="0.2">
      <c r="A101" s="73"/>
      <c r="B101" s="6" t="s">
        <v>254</v>
      </c>
      <c r="C101" s="3" t="s">
        <v>255</v>
      </c>
      <c r="D101" s="4">
        <v>7</v>
      </c>
      <c r="E101" s="1" t="s">
        <v>18</v>
      </c>
      <c r="F101" s="111"/>
      <c r="G101" s="111"/>
      <c r="H101" s="2">
        <f t="shared" si="7"/>
        <v>0</v>
      </c>
    </row>
    <row r="102" spans="1:8" s="67" customFormat="1" x14ac:dyDescent="0.2">
      <c r="A102" s="73"/>
      <c r="B102" s="6" t="s">
        <v>256</v>
      </c>
      <c r="C102" s="3" t="s">
        <v>257</v>
      </c>
      <c r="D102" s="4">
        <v>2</v>
      </c>
      <c r="E102" s="1" t="s">
        <v>18</v>
      </c>
      <c r="F102" s="111"/>
      <c r="G102" s="111"/>
      <c r="H102" s="2">
        <f t="shared" si="7"/>
        <v>0</v>
      </c>
    </row>
    <row r="103" spans="1:8" s="67" customFormat="1" x14ac:dyDescent="0.2">
      <c r="A103" s="73"/>
      <c r="B103" s="6" t="s">
        <v>258</v>
      </c>
      <c r="C103" s="3" t="s">
        <v>259</v>
      </c>
      <c r="D103" s="4">
        <v>15</v>
      </c>
      <c r="E103" s="1" t="s">
        <v>18</v>
      </c>
      <c r="F103" s="111"/>
      <c r="G103" s="111"/>
      <c r="H103" s="2">
        <f t="shared" si="7"/>
        <v>0</v>
      </c>
    </row>
    <row r="104" spans="1:8" s="67" customFormat="1" x14ac:dyDescent="0.2">
      <c r="A104" s="73"/>
      <c r="B104" s="6" t="s">
        <v>46</v>
      </c>
      <c r="C104" s="3" t="s">
        <v>259</v>
      </c>
      <c r="D104" s="4">
        <v>15</v>
      </c>
      <c r="E104" s="1" t="s">
        <v>18</v>
      </c>
      <c r="F104" s="111"/>
      <c r="G104" s="111"/>
      <c r="H104" s="2">
        <f t="shared" si="7"/>
        <v>0</v>
      </c>
    </row>
    <row r="105" spans="1:8" s="67" customFormat="1" x14ac:dyDescent="0.2">
      <c r="A105" s="73"/>
      <c r="B105" s="6" t="s">
        <v>260</v>
      </c>
      <c r="C105" s="3" t="s">
        <v>261</v>
      </c>
      <c r="D105" s="4">
        <v>1</v>
      </c>
      <c r="E105" s="1" t="s">
        <v>18</v>
      </c>
      <c r="F105" s="111"/>
      <c r="G105" s="111"/>
      <c r="H105" s="2">
        <f t="shared" si="7"/>
        <v>0</v>
      </c>
    </row>
    <row r="106" spans="1:8" s="67" customFormat="1" x14ac:dyDescent="0.2">
      <c r="A106" s="73"/>
      <c r="B106" s="6" t="s">
        <v>262</v>
      </c>
      <c r="C106" s="3" t="s">
        <v>263</v>
      </c>
      <c r="D106" s="4">
        <v>20</v>
      </c>
      <c r="E106" s="1" t="s">
        <v>18</v>
      </c>
      <c r="F106" s="111"/>
      <c r="G106" s="111"/>
      <c r="H106" s="2">
        <f t="shared" si="7"/>
        <v>0</v>
      </c>
    </row>
    <row r="107" spans="1:8" s="67" customFormat="1" ht="15.75" customHeight="1" x14ac:dyDescent="0.2">
      <c r="A107" s="73"/>
      <c r="B107" s="6" t="s">
        <v>264</v>
      </c>
      <c r="C107" s="3" t="s">
        <v>265</v>
      </c>
      <c r="D107" s="4">
        <v>55</v>
      </c>
      <c r="E107" s="1" t="s">
        <v>96</v>
      </c>
      <c r="F107" s="111"/>
      <c r="G107" s="111"/>
      <c r="H107" s="2">
        <f t="shared" si="7"/>
        <v>0</v>
      </c>
    </row>
    <row r="108" spans="1:8" s="67" customFormat="1" x14ac:dyDescent="0.2">
      <c r="A108" s="73"/>
      <c r="B108" s="6" t="s">
        <v>266</v>
      </c>
      <c r="C108" s="3" t="s">
        <v>267</v>
      </c>
      <c r="D108" s="4">
        <v>30</v>
      </c>
      <c r="E108" s="1" t="s">
        <v>18</v>
      </c>
      <c r="F108" s="111"/>
      <c r="G108" s="111"/>
      <c r="H108" s="2">
        <f t="shared" si="7"/>
        <v>0</v>
      </c>
    </row>
    <row r="109" spans="1:8" s="67" customFormat="1" x14ac:dyDescent="0.2">
      <c r="A109" s="73"/>
      <c r="B109" s="6" t="s">
        <v>268</v>
      </c>
      <c r="C109" s="3" t="s">
        <v>269</v>
      </c>
      <c r="D109" s="4">
        <v>15</v>
      </c>
      <c r="E109" s="1" t="s">
        <v>18</v>
      </c>
      <c r="F109" s="111"/>
      <c r="G109" s="111"/>
      <c r="H109" s="2">
        <f t="shared" si="7"/>
        <v>0</v>
      </c>
    </row>
    <row r="110" spans="1:8" s="67" customFormat="1" ht="30" x14ac:dyDescent="0.2">
      <c r="A110" s="73"/>
      <c r="B110" s="6" t="s">
        <v>270</v>
      </c>
      <c r="C110" s="3" t="s">
        <v>271</v>
      </c>
      <c r="D110" s="4">
        <v>60</v>
      </c>
      <c r="E110" s="1" t="s">
        <v>17</v>
      </c>
      <c r="F110" s="111"/>
      <c r="G110" s="111"/>
      <c r="H110" s="2">
        <f t="shared" si="7"/>
        <v>0</v>
      </c>
    </row>
    <row r="111" spans="1:8" s="67" customFormat="1" x14ac:dyDescent="0.2">
      <c r="A111" s="73"/>
      <c r="B111" s="6" t="s">
        <v>272</v>
      </c>
      <c r="C111" s="3" t="s">
        <v>273</v>
      </c>
      <c r="D111" s="4">
        <v>6</v>
      </c>
      <c r="E111" s="1" t="s">
        <v>18</v>
      </c>
      <c r="F111" s="111"/>
      <c r="G111" s="111"/>
      <c r="H111" s="2">
        <f t="shared" si="7"/>
        <v>0</v>
      </c>
    </row>
    <row r="112" spans="1:8" s="67" customFormat="1" x14ac:dyDescent="0.2">
      <c r="A112" s="73"/>
      <c r="B112" s="6" t="s">
        <v>274</v>
      </c>
      <c r="C112" s="3" t="s">
        <v>275</v>
      </c>
      <c r="D112" s="4">
        <v>400</v>
      </c>
      <c r="E112" s="1" t="s">
        <v>18</v>
      </c>
      <c r="F112" s="111"/>
      <c r="G112" s="111"/>
      <c r="H112" s="2">
        <f t="shared" si="7"/>
        <v>0</v>
      </c>
    </row>
    <row r="113" spans="1:8" s="67" customFormat="1" x14ac:dyDescent="0.2">
      <c r="A113" s="73"/>
      <c r="B113" s="6" t="s">
        <v>276</v>
      </c>
      <c r="C113" s="3" t="s">
        <v>277</v>
      </c>
      <c r="D113" s="4">
        <v>45</v>
      </c>
      <c r="E113" s="1" t="s">
        <v>17</v>
      </c>
      <c r="F113" s="111"/>
      <c r="G113" s="111"/>
      <c r="H113" s="2">
        <f t="shared" si="7"/>
        <v>0</v>
      </c>
    </row>
    <row r="114" spans="1:8" s="67" customFormat="1" ht="30" x14ac:dyDescent="0.2">
      <c r="A114" s="73"/>
      <c r="B114" s="6" t="s">
        <v>278</v>
      </c>
      <c r="C114" s="3" t="s">
        <v>279</v>
      </c>
      <c r="D114" s="4">
        <v>5</v>
      </c>
      <c r="E114" s="1" t="s">
        <v>18</v>
      </c>
      <c r="F114" s="111"/>
      <c r="G114" s="111"/>
      <c r="H114" s="2">
        <f t="shared" si="7"/>
        <v>0</v>
      </c>
    </row>
    <row r="115" spans="1:8" s="67" customFormat="1" x14ac:dyDescent="0.2">
      <c r="A115" s="73"/>
      <c r="B115" s="6" t="s">
        <v>280</v>
      </c>
      <c r="C115" s="3" t="s">
        <v>281</v>
      </c>
      <c r="D115" s="4" t="s">
        <v>16</v>
      </c>
      <c r="E115" s="1"/>
      <c r="F115" s="74"/>
      <c r="G115" s="74"/>
      <c r="H115" s="2"/>
    </row>
    <row r="116" spans="1:8" s="67" customFormat="1" x14ac:dyDescent="0.2">
      <c r="A116" s="73"/>
      <c r="B116" s="6"/>
      <c r="C116" s="3" t="s">
        <v>282</v>
      </c>
      <c r="D116" s="4">
        <v>7</v>
      </c>
      <c r="E116" s="1" t="s">
        <v>18</v>
      </c>
      <c r="F116" s="111"/>
      <c r="G116" s="111"/>
      <c r="H116" s="2">
        <f t="shared" ref="H116:H119" si="8">SUM(F116:G116)*D116</f>
        <v>0</v>
      </c>
    </row>
    <row r="117" spans="1:8" s="67" customFormat="1" ht="30" x14ac:dyDescent="0.2">
      <c r="A117" s="73"/>
      <c r="B117" s="6" t="s">
        <v>283</v>
      </c>
      <c r="C117" s="3" t="s">
        <v>284</v>
      </c>
      <c r="D117" s="4">
        <v>25</v>
      </c>
      <c r="E117" s="1" t="s">
        <v>18</v>
      </c>
      <c r="F117" s="111"/>
      <c r="G117" s="111"/>
      <c r="H117" s="2">
        <f t="shared" si="8"/>
        <v>0</v>
      </c>
    </row>
    <row r="118" spans="1:8" s="67" customFormat="1" ht="30" x14ac:dyDescent="0.2">
      <c r="A118" s="73"/>
      <c r="B118" s="6" t="s">
        <v>285</v>
      </c>
      <c r="C118" s="3" t="s">
        <v>286</v>
      </c>
      <c r="D118" s="4">
        <v>3</v>
      </c>
      <c r="E118" s="1" t="s">
        <v>18</v>
      </c>
      <c r="F118" s="111"/>
      <c r="G118" s="111"/>
      <c r="H118" s="2">
        <f t="shared" si="8"/>
        <v>0</v>
      </c>
    </row>
    <row r="119" spans="1:8" s="67" customFormat="1" ht="45" x14ac:dyDescent="0.2">
      <c r="A119" s="73"/>
      <c r="B119" s="6" t="s">
        <v>287</v>
      </c>
      <c r="C119" s="3" t="s">
        <v>288</v>
      </c>
      <c r="D119" s="4">
        <v>24</v>
      </c>
      <c r="E119" s="1" t="s">
        <v>18</v>
      </c>
      <c r="F119" s="111"/>
      <c r="G119" s="111"/>
      <c r="H119" s="2">
        <f t="shared" si="8"/>
        <v>0</v>
      </c>
    </row>
    <row r="120" spans="1:8" s="67" customFormat="1" ht="30" x14ac:dyDescent="0.2">
      <c r="A120" s="73"/>
      <c r="B120" s="6" t="s">
        <v>289</v>
      </c>
      <c r="C120" s="3" t="s">
        <v>290</v>
      </c>
      <c r="D120" s="4">
        <v>25</v>
      </c>
      <c r="E120" s="1" t="s">
        <v>18</v>
      </c>
      <c r="F120" s="111"/>
      <c r="G120" s="111"/>
      <c r="H120" s="2">
        <f>SUM(F120:G120)*D120</f>
        <v>0</v>
      </c>
    </row>
    <row r="121" spans="1:8" s="67" customFormat="1" ht="45" x14ac:dyDescent="0.2">
      <c r="A121" s="73"/>
      <c r="B121" s="6" t="s">
        <v>291</v>
      </c>
      <c r="C121" s="3" t="s">
        <v>292</v>
      </c>
      <c r="D121" s="4">
        <v>2</v>
      </c>
      <c r="E121" s="1" t="s">
        <v>18</v>
      </c>
      <c r="F121" s="111"/>
      <c r="G121" s="111"/>
      <c r="H121" s="2">
        <f t="shared" ref="H121:H125" si="9">SUM(F121:G121)*D121</f>
        <v>0</v>
      </c>
    </row>
    <row r="122" spans="1:8" s="67" customFormat="1" ht="30" x14ac:dyDescent="0.2">
      <c r="A122" s="73"/>
      <c r="B122" s="6" t="s">
        <v>293</v>
      </c>
      <c r="C122" s="3" t="s">
        <v>294</v>
      </c>
      <c r="D122" s="4">
        <v>2</v>
      </c>
      <c r="E122" s="1" t="s">
        <v>18</v>
      </c>
      <c r="F122" s="111"/>
      <c r="G122" s="111"/>
      <c r="H122" s="2">
        <f t="shared" si="9"/>
        <v>0</v>
      </c>
    </row>
    <row r="123" spans="1:8" s="67" customFormat="1" ht="45" x14ac:dyDescent="0.2">
      <c r="A123" s="73"/>
      <c r="B123" s="6" t="s">
        <v>295</v>
      </c>
      <c r="C123" s="3" t="s">
        <v>296</v>
      </c>
      <c r="D123" s="4">
        <v>1900</v>
      </c>
      <c r="E123" s="1" t="s">
        <v>17</v>
      </c>
      <c r="F123" s="111"/>
      <c r="G123" s="111"/>
      <c r="H123" s="2">
        <f t="shared" si="9"/>
        <v>0</v>
      </c>
    </row>
    <row r="124" spans="1:8" s="67" customFormat="1" ht="60" x14ac:dyDescent="0.2">
      <c r="A124" s="73"/>
      <c r="B124" s="6" t="s">
        <v>297</v>
      </c>
      <c r="C124" s="3" t="s">
        <v>298</v>
      </c>
      <c r="D124" s="4">
        <v>2</v>
      </c>
      <c r="E124" s="1" t="s">
        <v>18</v>
      </c>
      <c r="F124" s="115"/>
      <c r="G124" s="111"/>
      <c r="H124" s="2">
        <f t="shared" si="9"/>
        <v>0</v>
      </c>
    </row>
    <row r="125" spans="1:8" s="67" customFormat="1" x14ac:dyDescent="0.2">
      <c r="A125" s="73"/>
      <c r="B125" s="6" t="s">
        <v>299</v>
      </c>
      <c r="C125" s="3" t="s">
        <v>300</v>
      </c>
      <c r="D125" s="4">
        <v>4</v>
      </c>
      <c r="E125" s="1" t="s">
        <v>18</v>
      </c>
      <c r="F125" s="111"/>
      <c r="G125" s="111"/>
      <c r="H125" s="2">
        <f t="shared" si="9"/>
        <v>0</v>
      </c>
    </row>
    <row r="126" spans="1:8" s="67" customFormat="1" x14ac:dyDescent="0.2">
      <c r="A126" s="73"/>
      <c r="B126" s="6" t="s">
        <v>301</v>
      </c>
      <c r="C126" s="3" t="s">
        <v>302</v>
      </c>
      <c r="D126" s="4">
        <v>2</v>
      </c>
      <c r="E126" s="1" t="s">
        <v>18</v>
      </c>
      <c r="F126" s="111"/>
      <c r="G126" s="111"/>
      <c r="H126" s="2">
        <f>SUM(F126,G126)*D126</f>
        <v>0</v>
      </c>
    </row>
    <row r="127" spans="1:8" s="67" customFormat="1" x14ac:dyDescent="0.2">
      <c r="A127" s="73"/>
      <c r="B127" s="6" t="s">
        <v>303</v>
      </c>
      <c r="C127" s="3" t="s">
        <v>304</v>
      </c>
      <c r="D127" s="4">
        <v>2</v>
      </c>
      <c r="E127" s="1" t="s">
        <v>18</v>
      </c>
      <c r="F127" s="111"/>
      <c r="G127" s="111"/>
      <c r="H127" s="2">
        <f t="shared" ref="H127:H129" si="10">SUM(F127:G127)*D127</f>
        <v>0</v>
      </c>
    </row>
    <row r="128" spans="1:8" s="67" customFormat="1" ht="30" x14ac:dyDescent="0.2">
      <c r="A128" s="73"/>
      <c r="B128" s="6" t="s">
        <v>305</v>
      </c>
      <c r="C128" s="3" t="s">
        <v>306</v>
      </c>
      <c r="D128" s="4">
        <v>25</v>
      </c>
      <c r="E128" s="1" t="s">
        <v>17</v>
      </c>
      <c r="F128" s="111"/>
      <c r="G128" s="111"/>
      <c r="H128" s="2">
        <f t="shared" si="10"/>
        <v>0</v>
      </c>
    </row>
    <row r="129" spans="1:10" s="67" customFormat="1" x14ac:dyDescent="0.2">
      <c r="A129" s="73"/>
      <c r="B129" s="6" t="s">
        <v>307</v>
      </c>
      <c r="C129" s="3" t="s">
        <v>308</v>
      </c>
      <c r="D129" s="4">
        <v>46</v>
      </c>
      <c r="E129" s="1" t="s">
        <v>18</v>
      </c>
      <c r="F129" s="111"/>
      <c r="G129" s="111"/>
      <c r="H129" s="2">
        <f t="shared" si="10"/>
        <v>0</v>
      </c>
    </row>
    <row r="130" spans="1:10" s="67" customFormat="1" x14ac:dyDescent="0.2">
      <c r="A130" s="73"/>
      <c r="B130" s="6" t="s">
        <v>309</v>
      </c>
      <c r="C130" s="3" t="s">
        <v>310</v>
      </c>
      <c r="D130" s="4">
        <v>46</v>
      </c>
      <c r="E130" s="1" t="s">
        <v>18</v>
      </c>
      <c r="F130" s="111"/>
      <c r="G130" s="111"/>
      <c r="H130" s="2">
        <f t="shared" ref="H130:H132" si="11">SUM(F130:G130)*D130</f>
        <v>0</v>
      </c>
    </row>
    <row r="131" spans="1:10" s="67" customFormat="1" x14ac:dyDescent="0.2">
      <c r="A131" s="73"/>
      <c r="B131" s="6" t="s">
        <v>311</v>
      </c>
      <c r="C131" s="3" t="s">
        <v>312</v>
      </c>
      <c r="D131" s="4">
        <v>46</v>
      </c>
      <c r="E131" s="1" t="s">
        <v>18</v>
      </c>
      <c r="F131" s="111"/>
      <c r="G131" s="111"/>
      <c r="H131" s="2">
        <f t="shared" ref="H131" si="12">SUM(F131:G131)*D131</f>
        <v>0</v>
      </c>
    </row>
    <row r="132" spans="1:10" s="67" customFormat="1" x14ac:dyDescent="0.2">
      <c r="A132" s="73"/>
      <c r="B132" s="6" t="s">
        <v>313</v>
      </c>
      <c r="C132" s="3" t="s">
        <v>314</v>
      </c>
      <c r="D132" s="4">
        <v>26</v>
      </c>
      <c r="E132" s="1" t="s">
        <v>18</v>
      </c>
      <c r="F132" s="111"/>
      <c r="G132" s="111"/>
      <c r="H132" s="2">
        <f t="shared" si="11"/>
        <v>0</v>
      </c>
    </row>
    <row r="133" spans="1:10" s="67" customFormat="1" ht="30" x14ac:dyDescent="0.2">
      <c r="A133" s="73"/>
      <c r="B133" s="6" t="s">
        <v>315</v>
      </c>
      <c r="C133" s="3" t="s">
        <v>316</v>
      </c>
      <c r="D133" s="4">
        <v>55</v>
      </c>
      <c r="E133" s="1" t="s">
        <v>18</v>
      </c>
      <c r="F133" s="5" t="s">
        <v>22</v>
      </c>
      <c r="G133" s="111"/>
      <c r="H133" s="2">
        <f t="shared" ref="H133:H138" si="13">SUM(F133:G133)*D133</f>
        <v>0</v>
      </c>
    </row>
    <row r="134" spans="1:10" s="67" customFormat="1" ht="45" x14ac:dyDescent="0.2">
      <c r="A134" s="73"/>
      <c r="B134" s="6" t="s">
        <v>317</v>
      </c>
      <c r="C134" s="3" t="s">
        <v>318</v>
      </c>
      <c r="D134" s="4">
        <v>110</v>
      </c>
      <c r="E134" s="1" t="s">
        <v>18</v>
      </c>
      <c r="F134" s="111"/>
      <c r="G134" s="111"/>
      <c r="H134" s="2">
        <f t="shared" si="13"/>
        <v>0</v>
      </c>
    </row>
    <row r="135" spans="1:10" s="67" customFormat="1" ht="60" x14ac:dyDescent="0.2">
      <c r="A135" s="73"/>
      <c r="B135" s="6" t="s">
        <v>319</v>
      </c>
      <c r="C135" s="3" t="s">
        <v>320</v>
      </c>
      <c r="D135" s="4">
        <v>3</v>
      </c>
      <c r="E135" s="1" t="s">
        <v>21</v>
      </c>
      <c r="F135" s="5" t="s">
        <v>22</v>
      </c>
      <c r="G135" s="111"/>
      <c r="H135" s="2">
        <f t="shared" si="13"/>
        <v>0</v>
      </c>
    </row>
    <row r="136" spans="1:10" s="67" customFormat="1" ht="30" x14ac:dyDescent="0.2">
      <c r="A136" s="73"/>
      <c r="B136" s="6" t="s">
        <v>321</v>
      </c>
      <c r="C136" s="3" t="s">
        <v>322</v>
      </c>
      <c r="D136" s="4">
        <v>60</v>
      </c>
      <c r="E136" s="1" t="s">
        <v>18</v>
      </c>
      <c r="F136" s="111"/>
      <c r="G136" s="111"/>
      <c r="H136" s="2">
        <f t="shared" si="13"/>
        <v>0</v>
      </c>
    </row>
    <row r="137" spans="1:10" s="67" customFormat="1" ht="30" x14ac:dyDescent="0.2">
      <c r="A137" s="73"/>
      <c r="B137" s="6" t="s">
        <v>323</v>
      </c>
      <c r="C137" s="3" t="s">
        <v>324</v>
      </c>
      <c r="D137" s="4">
        <v>10</v>
      </c>
      <c r="E137" s="1" t="s">
        <v>18</v>
      </c>
      <c r="F137" s="111"/>
      <c r="G137" s="111"/>
      <c r="H137" s="2">
        <f t="shared" si="13"/>
        <v>0</v>
      </c>
    </row>
    <row r="138" spans="1:10" s="67" customFormat="1" ht="45" x14ac:dyDescent="0.2">
      <c r="A138" s="73"/>
      <c r="B138" s="6" t="s">
        <v>325</v>
      </c>
      <c r="C138" s="3" t="s">
        <v>326</v>
      </c>
      <c r="D138" s="4">
        <v>10</v>
      </c>
      <c r="E138" s="1" t="s">
        <v>18</v>
      </c>
      <c r="F138" s="111"/>
      <c r="G138" s="111"/>
      <c r="H138" s="2">
        <f t="shared" si="13"/>
        <v>0</v>
      </c>
    </row>
    <row r="139" spans="1:10" s="78" customFormat="1" x14ac:dyDescent="0.25">
      <c r="A139" s="72"/>
      <c r="B139" s="28"/>
      <c r="C139" s="45" t="s">
        <v>204</v>
      </c>
      <c r="D139" s="29"/>
      <c r="E139" s="24"/>
      <c r="F139" s="77">
        <f>SUMPRODUCT(D81:D138,F81:F138)</f>
        <v>0</v>
      </c>
      <c r="G139" s="77">
        <f>SUMPRODUCT(D81:D138,G81:G138)</f>
        <v>0</v>
      </c>
      <c r="H139" s="30">
        <f>SUM(H81:H138)</f>
        <v>0</v>
      </c>
      <c r="J139" s="79"/>
    </row>
    <row r="140" spans="1:10" s="67" customFormat="1" x14ac:dyDescent="0.2">
      <c r="A140" s="71"/>
      <c r="B140" s="31" t="s">
        <v>168</v>
      </c>
      <c r="C140" s="32" t="s">
        <v>220</v>
      </c>
      <c r="D140" s="33"/>
      <c r="E140" s="34"/>
      <c r="F140" s="35"/>
      <c r="G140" s="35"/>
      <c r="H140" s="36"/>
    </row>
    <row r="141" spans="1:10" s="78" customFormat="1" x14ac:dyDescent="0.25">
      <c r="A141" s="80"/>
      <c r="B141" s="81">
        <v>1</v>
      </c>
      <c r="C141" s="82" t="s">
        <v>182</v>
      </c>
      <c r="D141" s="83"/>
      <c r="E141" s="84"/>
      <c r="F141" s="85"/>
      <c r="G141" s="19"/>
      <c r="H141" s="86"/>
    </row>
    <row r="142" spans="1:10" s="78" customFormat="1" ht="45" x14ac:dyDescent="0.25">
      <c r="A142" s="80"/>
      <c r="B142" s="87" t="s">
        <v>0</v>
      </c>
      <c r="C142" s="88" t="s">
        <v>183</v>
      </c>
      <c r="D142" s="89">
        <v>11</v>
      </c>
      <c r="E142" s="90" t="s">
        <v>18</v>
      </c>
      <c r="F142" s="116"/>
      <c r="G142" s="117"/>
      <c r="H142" s="92">
        <f t="shared" ref="H142:H156" si="14">SUM(F142,G142)*D142</f>
        <v>0</v>
      </c>
    </row>
    <row r="143" spans="1:10" s="78" customFormat="1" ht="30" x14ac:dyDescent="0.25">
      <c r="A143" s="80"/>
      <c r="B143" s="93" t="s">
        <v>1</v>
      </c>
      <c r="C143" s="88" t="s">
        <v>184</v>
      </c>
      <c r="D143" s="89">
        <v>1</v>
      </c>
      <c r="E143" s="90" t="s">
        <v>21</v>
      </c>
      <c r="F143" s="91" t="s">
        <v>22</v>
      </c>
      <c r="G143" s="117"/>
      <c r="H143" s="92">
        <f t="shared" si="14"/>
        <v>0</v>
      </c>
    </row>
    <row r="144" spans="1:10" s="78" customFormat="1" ht="43.5" customHeight="1" x14ac:dyDescent="0.25">
      <c r="A144" s="80"/>
      <c r="B144" s="87" t="s">
        <v>2</v>
      </c>
      <c r="C144" s="88" t="s">
        <v>185</v>
      </c>
      <c r="D144" s="89">
        <v>2</v>
      </c>
      <c r="E144" s="90" t="s">
        <v>18</v>
      </c>
      <c r="F144" s="116"/>
      <c r="G144" s="117"/>
      <c r="H144" s="92">
        <f t="shared" si="14"/>
        <v>0</v>
      </c>
    </row>
    <row r="145" spans="1:8" s="78" customFormat="1" ht="30" x14ac:dyDescent="0.25">
      <c r="A145" s="80"/>
      <c r="B145" s="93" t="s">
        <v>3</v>
      </c>
      <c r="C145" s="88" t="s">
        <v>186</v>
      </c>
      <c r="D145" s="89">
        <v>20</v>
      </c>
      <c r="E145" s="90" t="s">
        <v>17</v>
      </c>
      <c r="F145" s="116"/>
      <c r="G145" s="117"/>
      <c r="H145" s="92">
        <f t="shared" si="14"/>
        <v>0</v>
      </c>
    </row>
    <row r="146" spans="1:8" s="78" customFormat="1" x14ac:dyDescent="0.25">
      <c r="A146" s="80"/>
      <c r="B146" s="87" t="s">
        <v>4</v>
      </c>
      <c r="C146" s="88" t="s">
        <v>187</v>
      </c>
      <c r="D146" s="89">
        <v>2</v>
      </c>
      <c r="E146" s="90" t="s">
        <v>18</v>
      </c>
      <c r="F146" s="116"/>
      <c r="G146" s="117"/>
      <c r="H146" s="92">
        <f t="shared" si="14"/>
        <v>0</v>
      </c>
    </row>
    <row r="147" spans="1:8" s="78" customFormat="1" ht="44.25" customHeight="1" x14ac:dyDescent="0.25">
      <c r="A147" s="80"/>
      <c r="B147" s="93" t="s">
        <v>5</v>
      </c>
      <c r="C147" s="88" t="s">
        <v>188</v>
      </c>
      <c r="D147" s="89">
        <v>4</v>
      </c>
      <c r="E147" s="90" t="s">
        <v>18</v>
      </c>
      <c r="F147" s="116"/>
      <c r="G147" s="117"/>
      <c r="H147" s="92">
        <f t="shared" si="14"/>
        <v>0</v>
      </c>
    </row>
    <row r="148" spans="1:8" s="78" customFormat="1" ht="90" x14ac:dyDescent="0.25">
      <c r="A148" s="80"/>
      <c r="B148" s="87" t="s">
        <v>20</v>
      </c>
      <c r="C148" s="94" t="s">
        <v>189</v>
      </c>
      <c r="D148" s="83">
        <v>1</v>
      </c>
      <c r="E148" s="84" t="s">
        <v>21</v>
      </c>
      <c r="F148" s="118"/>
      <c r="G148" s="119"/>
      <c r="H148" s="86">
        <f t="shared" si="14"/>
        <v>0</v>
      </c>
    </row>
    <row r="149" spans="1:8" s="78" customFormat="1" ht="30" x14ac:dyDescent="0.25">
      <c r="A149" s="80"/>
      <c r="B149" s="95" t="s">
        <v>45</v>
      </c>
      <c r="C149" s="94" t="s">
        <v>190</v>
      </c>
      <c r="D149" s="83">
        <v>1</v>
      </c>
      <c r="E149" s="84" t="s">
        <v>21</v>
      </c>
      <c r="F149" s="118"/>
      <c r="G149" s="119"/>
      <c r="H149" s="86">
        <f t="shared" si="14"/>
        <v>0</v>
      </c>
    </row>
    <row r="150" spans="1:8" s="78" customFormat="1" ht="30" x14ac:dyDescent="0.25">
      <c r="A150" s="80"/>
      <c r="B150" s="87" t="s">
        <v>97</v>
      </c>
      <c r="C150" s="88" t="s">
        <v>191</v>
      </c>
      <c r="D150" s="89">
        <v>2</v>
      </c>
      <c r="E150" s="90" t="s">
        <v>18</v>
      </c>
      <c r="F150" s="116"/>
      <c r="G150" s="117"/>
      <c r="H150" s="92">
        <f t="shared" si="14"/>
        <v>0</v>
      </c>
    </row>
    <row r="151" spans="1:8" s="78" customFormat="1" x14ac:dyDescent="0.25">
      <c r="A151" s="80"/>
      <c r="B151" s="93" t="s">
        <v>134</v>
      </c>
      <c r="C151" s="88" t="s">
        <v>192</v>
      </c>
      <c r="D151" s="89">
        <v>3</v>
      </c>
      <c r="E151" s="90" t="s">
        <v>18</v>
      </c>
      <c r="F151" s="116"/>
      <c r="G151" s="117"/>
      <c r="H151" s="92">
        <f t="shared" si="14"/>
        <v>0</v>
      </c>
    </row>
    <row r="152" spans="1:8" s="78" customFormat="1" ht="30" x14ac:dyDescent="0.25">
      <c r="A152" s="80"/>
      <c r="B152" s="87" t="s">
        <v>135</v>
      </c>
      <c r="C152" s="88" t="s">
        <v>193</v>
      </c>
      <c r="D152" s="89">
        <v>1</v>
      </c>
      <c r="E152" s="90" t="s">
        <v>18</v>
      </c>
      <c r="F152" s="116"/>
      <c r="G152" s="117"/>
      <c r="H152" s="92">
        <f t="shared" si="14"/>
        <v>0</v>
      </c>
    </row>
    <row r="153" spans="1:8" s="78" customFormat="1" ht="30" x14ac:dyDescent="0.25">
      <c r="A153" s="80"/>
      <c r="B153" s="87" t="s">
        <v>136</v>
      </c>
      <c r="C153" s="88" t="s">
        <v>194</v>
      </c>
      <c r="D153" s="89">
        <v>2</v>
      </c>
      <c r="E153" s="90" t="s">
        <v>18</v>
      </c>
      <c r="F153" s="116"/>
      <c r="G153" s="117"/>
      <c r="H153" s="92">
        <f t="shared" si="14"/>
        <v>0</v>
      </c>
    </row>
    <row r="154" spans="1:8" s="78" customFormat="1" ht="30" x14ac:dyDescent="0.25">
      <c r="A154" s="80"/>
      <c r="B154" s="87" t="s">
        <v>195</v>
      </c>
      <c r="C154" s="88" t="s">
        <v>196</v>
      </c>
      <c r="D154" s="89">
        <v>1</v>
      </c>
      <c r="E154" s="90" t="s">
        <v>18</v>
      </c>
      <c r="F154" s="116"/>
      <c r="G154" s="117"/>
      <c r="H154" s="92">
        <f t="shared" si="14"/>
        <v>0</v>
      </c>
    </row>
    <row r="155" spans="1:8" s="78" customFormat="1" ht="45" x14ac:dyDescent="0.25">
      <c r="A155" s="80"/>
      <c r="B155" s="87" t="s">
        <v>250</v>
      </c>
      <c r="C155" s="88" t="s">
        <v>198</v>
      </c>
      <c r="D155" s="89">
        <v>1</v>
      </c>
      <c r="E155" s="90" t="s">
        <v>21</v>
      </c>
      <c r="F155" s="116"/>
      <c r="G155" s="117"/>
      <c r="H155" s="92">
        <f t="shared" si="14"/>
        <v>0</v>
      </c>
    </row>
    <row r="156" spans="1:8" s="78" customFormat="1" x14ac:dyDescent="0.25">
      <c r="A156" s="80"/>
      <c r="B156" s="87" t="s">
        <v>197</v>
      </c>
      <c r="C156" s="88" t="s">
        <v>200</v>
      </c>
      <c r="D156" s="89">
        <v>2</v>
      </c>
      <c r="E156" s="90" t="s">
        <v>18</v>
      </c>
      <c r="F156" s="116"/>
      <c r="G156" s="117"/>
      <c r="H156" s="92">
        <f t="shared" si="14"/>
        <v>0</v>
      </c>
    </row>
    <row r="157" spans="1:8" s="78" customFormat="1" ht="30" x14ac:dyDescent="0.25">
      <c r="A157" s="80"/>
      <c r="B157" s="87" t="s">
        <v>311</v>
      </c>
      <c r="C157" s="88" t="s">
        <v>344</v>
      </c>
      <c r="D157" s="89">
        <v>3</v>
      </c>
      <c r="E157" s="90" t="s">
        <v>18</v>
      </c>
      <c r="F157" s="116"/>
      <c r="G157" s="117"/>
      <c r="H157" s="92">
        <f t="shared" ref="H157" si="15">SUM(F157,G157)*D157</f>
        <v>0</v>
      </c>
    </row>
    <row r="158" spans="1:8" s="78" customFormat="1" x14ac:dyDescent="0.25">
      <c r="A158" s="72"/>
      <c r="B158" s="28"/>
      <c r="C158" s="45" t="s">
        <v>201</v>
      </c>
      <c r="D158" s="29"/>
      <c r="E158" s="24"/>
      <c r="F158" s="77">
        <f>SUMPRODUCT(F142:F157,D142:D157)</f>
        <v>0</v>
      </c>
      <c r="G158" s="77">
        <f>SUMPRODUCT(G142:G157,D142:D157)</f>
        <v>0</v>
      </c>
      <c r="H158" s="30">
        <f>SUM(H142:H157)</f>
        <v>0</v>
      </c>
    </row>
    <row r="159" spans="1:8" s="78" customFormat="1" x14ac:dyDescent="0.25">
      <c r="A159" s="72"/>
      <c r="B159" s="28"/>
      <c r="C159" s="45" t="s">
        <v>202</v>
      </c>
      <c r="D159" s="29"/>
      <c r="E159" s="24"/>
      <c r="F159" s="77">
        <f>F158+F79+F139</f>
        <v>0</v>
      </c>
      <c r="G159" s="77">
        <f>G158+G79+G139</f>
        <v>0</v>
      </c>
      <c r="H159" s="96">
        <f>H158+H79+H139</f>
        <v>0</v>
      </c>
    </row>
    <row r="160" spans="1:8" s="67" customFormat="1" x14ac:dyDescent="0.2">
      <c r="A160" s="71"/>
      <c r="B160" s="31" t="s">
        <v>205</v>
      </c>
      <c r="C160" s="32" t="s">
        <v>87</v>
      </c>
      <c r="D160" s="33"/>
      <c r="E160" s="34"/>
      <c r="F160" s="35"/>
      <c r="G160" s="35"/>
      <c r="H160" s="36"/>
    </row>
    <row r="161" spans="1:8" s="67" customFormat="1" x14ac:dyDescent="0.2">
      <c r="A161" s="72"/>
      <c r="B161" s="21">
        <v>1</v>
      </c>
      <c r="C161" s="22" t="s">
        <v>24</v>
      </c>
      <c r="D161" s="23"/>
      <c r="E161" s="24"/>
      <c r="F161" s="25"/>
      <c r="G161" s="25"/>
      <c r="H161" s="26"/>
    </row>
    <row r="162" spans="1:8" s="67" customFormat="1" x14ac:dyDescent="0.2">
      <c r="A162" s="75"/>
      <c r="B162" s="12" t="s">
        <v>0</v>
      </c>
      <c r="C162" s="8" t="s">
        <v>50</v>
      </c>
      <c r="D162" s="9">
        <v>185</v>
      </c>
      <c r="E162" s="10" t="s">
        <v>25</v>
      </c>
      <c r="F162" s="13" t="s">
        <v>22</v>
      </c>
      <c r="G162" s="113"/>
      <c r="H162" s="11">
        <f>SUM(F162,G162)*D162</f>
        <v>0</v>
      </c>
    </row>
    <row r="163" spans="1:8" s="67" customFormat="1" ht="30" x14ac:dyDescent="0.2">
      <c r="A163" s="75"/>
      <c r="B163" s="12" t="s">
        <v>1</v>
      </c>
      <c r="C163" s="3" t="s">
        <v>122</v>
      </c>
      <c r="D163" s="9">
        <f>(25*2.5)*0.2</f>
        <v>12.5</v>
      </c>
      <c r="E163" s="10" t="s">
        <v>25</v>
      </c>
      <c r="F163" s="13" t="s">
        <v>22</v>
      </c>
      <c r="G163" s="113"/>
      <c r="H163" s="11">
        <f t="shared" ref="H163:H173" si="16">SUM(F163,G163)*D163</f>
        <v>0</v>
      </c>
    </row>
    <row r="164" spans="1:8" s="67" customFormat="1" x14ac:dyDescent="0.2">
      <c r="A164" s="75"/>
      <c r="B164" s="12" t="s">
        <v>2</v>
      </c>
      <c r="C164" s="3" t="s">
        <v>119</v>
      </c>
      <c r="D164" s="9">
        <f>(5*2.8)*2.6</f>
        <v>36.4</v>
      </c>
      <c r="E164" s="10" t="s">
        <v>25</v>
      </c>
      <c r="F164" s="13" t="s">
        <v>22</v>
      </c>
      <c r="G164" s="113"/>
      <c r="H164" s="11">
        <f t="shared" si="16"/>
        <v>0</v>
      </c>
    </row>
    <row r="165" spans="1:8" s="67" customFormat="1" x14ac:dyDescent="0.2">
      <c r="A165" s="75"/>
      <c r="B165" s="12" t="s">
        <v>3</v>
      </c>
      <c r="C165" s="3" t="s">
        <v>120</v>
      </c>
      <c r="D165" s="9">
        <f>D164</f>
        <v>36.4</v>
      </c>
      <c r="E165" s="10" t="s">
        <v>25</v>
      </c>
      <c r="F165" s="13" t="s">
        <v>22</v>
      </c>
      <c r="G165" s="113"/>
      <c r="H165" s="11">
        <f t="shared" si="16"/>
        <v>0</v>
      </c>
    </row>
    <row r="166" spans="1:8" s="67" customFormat="1" ht="30" x14ac:dyDescent="0.2">
      <c r="A166" s="75"/>
      <c r="B166" s="12" t="s">
        <v>4</v>
      </c>
      <c r="C166" s="8" t="s">
        <v>51</v>
      </c>
      <c r="D166" s="9">
        <v>185</v>
      </c>
      <c r="E166" s="10" t="s">
        <v>18</v>
      </c>
      <c r="F166" s="13" t="s">
        <v>22</v>
      </c>
      <c r="G166" s="113"/>
      <c r="H166" s="11">
        <f t="shared" si="16"/>
        <v>0</v>
      </c>
    </row>
    <row r="167" spans="1:8" s="67" customFormat="1" ht="45" x14ac:dyDescent="0.2">
      <c r="A167" s="75"/>
      <c r="B167" s="12" t="s">
        <v>5</v>
      </c>
      <c r="C167" s="8" t="s">
        <v>88</v>
      </c>
      <c r="D167" s="9">
        <v>1</v>
      </c>
      <c r="E167" s="10" t="s">
        <v>58</v>
      </c>
      <c r="F167" s="13" t="s">
        <v>22</v>
      </c>
      <c r="G167" s="120"/>
      <c r="H167" s="11">
        <f t="shared" si="16"/>
        <v>0</v>
      </c>
    </row>
    <row r="168" spans="1:8" s="67" customFormat="1" x14ac:dyDescent="0.2">
      <c r="A168" s="75"/>
      <c r="B168" s="12" t="s">
        <v>20</v>
      </c>
      <c r="C168" s="8" t="s">
        <v>123</v>
      </c>
      <c r="D168" s="9">
        <f>(3*1.4*0.5)+(2*1.4*0.8)+(1*1.4*1.3)</f>
        <v>6.16</v>
      </c>
      <c r="E168" s="10" t="s">
        <v>25</v>
      </c>
      <c r="F168" s="13" t="s">
        <v>22</v>
      </c>
      <c r="G168" s="113"/>
      <c r="H168" s="11">
        <f t="shared" si="16"/>
        <v>0</v>
      </c>
    </row>
    <row r="169" spans="1:8" s="67" customFormat="1" x14ac:dyDescent="0.2">
      <c r="A169" s="75"/>
      <c r="B169" s="12" t="s">
        <v>45</v>
      </c>
      <c r="C169" s="8" t="s">
        <v>125</v>
      </c>
      <c r="D169" s="9">
        <f>2*(0.7+0.5)</f>
        <v>2.4</v>
      </c>
      <c r="E169" s="10" t="s">
        <v>25</v>
      </c>
      <c r="F169" s="13" t="s">
        <v>22</v>
      </c>
      <c r="G169" s="113"/>
      <c r="H169" s="11">
        <f t="shared" ref="H169:H172" si="17">SUM(F169,G169)*D169</f>
        <v>0</v>
      </c>
    </row>
    <row r="170" spans="1:8" s="67" customFormat="1" x14ac:dyDescent="0.2">
      <c r="A170" s="75"/>
      <c r="B170" s="12" t="s">
        <v>97</v>
      </c>
      <c r="C170" s="8" t="s">
        <v>124</v>
      </c>
      <c r="D170" s="9">
        <v>2</v>
      </c>
      <c r="E170" s="10" t="s">
        <v>18</v>
      </c>
      <c r="F170" s="13" t="s">
        <v>22</v>
      </c>
      <c r="G170" s="113"/>
      <c r="H170" s="11">
        <f t="shared" si="17"/>
        <v>0</v>
      </c>
    </row>
    <row r="171" spans="1:8" s="67" customFormat="1" ht="45" x14ac:dyDescent="0.2">
      <c r="A171" s="75"/>
      <c r="B171" s="12" t="s">
        <v>134</v>
      </c>
      <c r="C171" s="8" t="s">
        <v>180</v>
      </c>
      <c r="D171" s="9">
        <f>6</f>
        <v>6</v>
      </c>
      <c r="E171" s="10" t="s">
        <v>17</v>
      </c>
      <c r="F171" s="17"/>
      <c r="G171" s="113"/>
      <c r="H171" s="11">
        <f t="shared" si="17"/>
        <v>0</v>
      </c>
    </row>
    <row r="172" spans="1:8" s="67" customFormat="1" x14ac:dyDescent="0.2">
      <c r="A172" s="75"/>
      <c r="B172" s="12" t="s">
        <v>135</v>
      </c>
      <c r="C172" s="8" t="s">
        <v>172</v>
      </c>
      <c r="D172" s="9">
        <v>1</v>
      </c>
      <c r="E172" s="10" t="s">
        <v>18</v>
      </c>
      <c r="F172" s="13" t="s">
        <v>22</v>
      </c>
      <c r="G172" s="113"/>
      <c r="H172" s="11">
        <f t="shared" si="17"/>
        <v>0</v>
      </c>
    </row>
    <row r="173" spans="1:8" s="67" customFormat="1" ht="30" x14ac:dyDescent="0.2">
      <c r="A173" s="75"/>
      <c r="B173" s="12" t="s">
        <v>136</v>
      </c>
      <c r="C173" s="76" t="s">
        <v>54</v>
      </c>
      <c r="D173" s="9">
        <f>(D162+D163+D166)*0.1</f>
        <v>38.25</v>
      </c>
      <c r="E173" s="27" t="s">
        <v>53</v>
      </c>
      <c r="F173" s="112"/>
      <c r="G173" s="112"/>
      <c r="H173" s="11">
        <f t="shared" si="16"/>
        <v>0</v>
      </c>
    </row>
    <row r="174" spans="1:8" s="67" customFormat="1" x14ac:dyDescent="0.2">
      <c r="A174" s="72"/>
      <c r="B174" s="28">
        <v>2</v>
      </c>
      <c r="C174" s="22" t="s">
        <v>167</v>
      </c>
      <c r="D174" s="29"/>
      <c r="E174" s="24"/>
      <c r="F174" s="25"/>
      <c r="G174" s="25"/>
      <c r="H174" s="26"/>
    </row>
    <row r="175" spans="1:8" s="67" customFormat="1" ht="60" x14ac:dyDescent="0.2">
      <c r="A175" s="73"/>
      <c r="B175" s="6" t="s">
        <v>26</v>
      </c>
      <c r="C175" s="3" t="s">
        <v>60</v>
      </c>
      <c r="D175" s="4">
        <f>(2.8+2.7+3.05+3.3)*2.6</f>
        <v>30.81</v>
      </c>
      <c r="E175" s="1" t="s">
        <v>25</v>
      </c>
      <c r="F175" s="111"/>
      <c r="G175" s="111"/>
      <c r="H175" s="2">
        <f t="shared" ref="H175:H178" si="18">SUM(F175,G175)*D175</f>
        <v>0</v>
      </c>
    </row>
    <row r="176" spans="1:8" s="67" customFormat="1" ht="60" x14ac:dyDescent="0.2">
      <c r="A176" s="73"/>
      <c r="B176" s="6" t="s">
        <v>27</v>
      </c>
      <c r="C176" s="3" t="s">
        <v>91</v>
      </c>
      <c r="D176" s="4">
        <f>2.4*2.6</f>
        <v>6.24</v>
      </c>
      <c r="E176" s="1" t="s">
        <v>25</v>
      </c>
      <c r="F176" s="111"/>
      <c r="G176" s="111"/>
      <c r="H176" s="2">
        <f t="shared" ref="H176:H177" si="19">SUM(F176,G176)*D176</f>
        <v>0</v>
      </c>
    </row>
    <row r="177" spans="1:8" s="67" customFormat="1" ht="60" x14ac:dyDescent="0.2">
      <c r="A177" s="73"/>
      <c r="B177" s="6" t="s">
        <v>89</v>
      </c>
      <c r="C177" s="3" t="s">
        <v>98</v>
      </c>
      <c r="D177" s="4">
        <f>(1.2+1.2)*2.6+D169</f>
        <v>8.64</v>
      </c>
      <c r="E177" s="1" t="s">
        <v>25</v>
      </c>
      <c r="F177" s="111"/>
      <c r="G177" s="111"/>
      <c r="H177" s="2">
        <f t="shared" si="19"/>
        <v>0</v>
      </c>
    </row>
    <row r="178" spans="1:8" s="67" customFormat="1" ht="45" x14ac:dyDescent="0.2">
      <c r="A178" s="73"/>
      <c r="B178" s="6" t="s">
        <v>90</v>
      </c>
      <c r="C178" s="3" t="s">
        <v>151</v>
      </c>
      <c r="D178" s="4">
        <v>3</v>
      </c>
      <c r="E178" s="1" t="s">
        <v>18</v>
      </c>
      <c r="F178" s="111"/>
      <c r="G178" s="111"/>
      <c r="H178" s="2">
        <f t="shared" si="18"/>
        <v>0</v>
      </c>
    </row>
    <row r="179" spans="1:8" s="67" customFormat="1" ht="30" x14ac:dyDescent="0.2">
      <c r="A179" s="73"/>
      <c r="B179" s="6" t="s">
        <v>92</v>
      </c>
      <c r="C179" s="3" t="s">
        <v>153</v>
      </c>
      <c r="D179" s="4">
        <v>1</v>
      </c>
      <c r="E179" s="1" t="s">
        <v>18</v>
      </c>
      <c r="F179" s="111"/>
      <c r="G179" s="111"/>
      <c r="H179" s="2">
        <f t="shared" ref="H179" si="20">SUM(F179,G179)*D179</f>
        <v>0</v>
      </c>
    </row>
    <row r="180" spans="1:8" s="67" customFormat="1" ht="45" x14ac:dyDescent="0.2">
      <c r="A180" s="73"/>
      <c r="B180" s="6" t="s">
        <v>152</v>
      </c>
      <c r="C180" s="3" t="s">
        <v>154</v>
      </c>
      <c r="D180" s="4">
        <v>1</v>
      </c>
      <c r="E180" s="1" t="s">
        <v>18</v>
      </c>
      <c r="F180" s="111"/>
      <c r="G180" s="111"/>
      <c r="H180" s="2">
        <f t="shared" ref="H180" si="21">SUM(F180,G180)*D180</f>
        <v>0</v>
      </c>
    </row>
    <row r="181" spans="1:8" s="67" customFormat="1" x14ac:dyDescent="0.2">
      <c r="A181" s="72"/>
      <c r="B181" s="28">
        <v>3</v>
      </c>
      <c r="C181" s="22" t="s">
        <v>126</v>
      </c>
      <c r="D181" s="29"/>
      <c r="E181" s="24"/>
      <c r="F181" s="25"/>
      <c r="G181" s="25"/>
      <c r="H181" s="26"/>
    </row>
    <row r="182" spans="1:8" s="67" customFormat="1" ht="30" x14ac:dyDescent="0.2">
      <c r="A182" s="73"/>
      <c r="B182" s="6" t="s">
        <v>28</v>
      </c>
      <c r="C182" s="3" t="s">
        <v>116</v>
      </c>
      <c r="D182" s="4">
        <v>185</v>
      </c>
      <c r="E182" s="1" t="s">
        <v>25</v>
      </c>
      <c r="F182" s="111"/>
      <c r="G182" s="111"/>
      <c r="H182" s="2">
        <f t="shared" ref="H182" si="22">SUM(F182,G182)*D182</f>
        <v>0</v>
      </c>
    </row>
    <row r="183" spans="1:8" s="67" customFormat="1" ht="60" x14ac:dyDescent="0.2">
      <c r="A183" s="73"/>
      <c r="B183" s="6" t="s">
        <v>29</v>
      </c>
      <c r="C183" s="3" t="s">
        <v>337</v>
      </c>
      <c r="D183" s="4">
        <v>185</v>
      </c>
      <c r="E183" s="1" t="s">
        <v>25</v>
      </c>
      <c r="F183" s="111"/>
      <c r="G183" s="111"/>
      <c r="H183" s="2">
        <f t="shared" ref="H183:H184" si="23">SUM(F183,G183)*D183</f>
        <v>0</v>
      </c>
    </row>
    <row r="184" spans="1:8" s="67" customFormat="1" ht="30" x14ac:dyDescent="0.2">
      <c r="A184" s="73"/>
      <c r="B184" s="6" t="s">
        <v>103</v>
      </c>
      <c r="C184" s="3" t="s">
        <v>55</v>
      </c>
      <c r="D184" s="9">
        <f>25*2+3.6*2</f>
        <v>57.2</v>
      </c>
      <c r="E184" s="10" t="s">
        <v>25</v>
      </c>
      <c r="F184" s="113"/>
      <c r="G184" s="113"/>
      <c r="H184" s="11">
        <f t="shared" si="23"/>
        <v>0</v>
      </c>
    </row>
    <row r="185" spans="1:8" s="67" customFormat="1" x14ac:dyDescent="0.2">
      <c r="A185" s="72"/>
      <c r="B185" s="28">
        <v>4</v>
      </c>
      <c r="C185" s="22" t="s">
        <v>30</v>
      </c>
      <c r="D185" s="29"/>
      <c r="E185" s="24"/>
      <c r="F185" s="25"/>
      <c r="G185" s="25"/>
      <c r="H185" s="26"/>
    </row>
    <row r="186" spans="1:8" s="67" customFormat="1" ht="45" x14ac:dyDescent="0.2">
      <c r="A186" s="73"/>
      <c r="B186" s="6" t="s">
        <v>31</v>
      </c>
      <c r="C186" s="3" t="s">
        <v>117</v>
      </c>
      <c r="D186" s="4">
        <f>D163</f>
        <v>12.5</v>
      </c>
      <c r="E186" s="1" t="s">
        <v>25</v>
      </c>
      <c r="F186" s="111"/>
      <c r="G186" s="111"/>
      <c r="H186" s="2">
        <f t="shared" ref="H186:H187" si="24">SUM(F186,G186)*D186</f>
        <v>0</v>
      </c>
    </row>
    <row r="187" spans="1:8" s="67" customFormat="1" ht="45" x14ac:dyDescent="0.2">
      <c r="A187" s="73"/>
      <c r="B187" s="6" t="s">
        <v>32</v>
      </c>
      <c r="C187" s="3" t="s">
        <v>93</v>
      </c>
      <c r="D187" s="4">
        <v>1</v>
      </c>
      <c r="E187" s="1" t="s">
        <v>25</v>
      </c>
      <c r="F187" s="111"/>
      <c r="G187" s="111"/>
      <c r="H187" s="2">
        <f t="shared" si="24"/>
        <v>0</v>
      </c>
    </row>
    <row r="188" spans="1:8" s="67" customFormat="1" x14ac:dyDescent="0.2">
      <c r="A188" s="72"/>
      <c r="B188" s="28">
        <v>5</v>
      </c>
      <c r="C188" s="22" t="s">
        <v>33</v>
      </c>
      <c r="D188" s="29"/>
      <c r="E188" s="24"/>
      <c r="F188" s="25"/>
      <c r="G188" s="25"/>
      <c r="H188" s="26"/>
    </row>
    <row r="189" spans="1:8" s="67" customFormat="1" ht="45" x14ac:dyDescent="0.2">
      <c r="A189" s="73"/>
      <c r="B189" s="6" t="s">
        <v>34</v>
      </c>
      <c r="C189" s="3" t="s">
        <v>173</v>
      </c>
      <c r="D189" s="4">
        <f>D168</f>
        <v>6.16</v>
      </c>
      <c r="E189" s="1" t="s">
        <v>25</v>
      </c>
      <c r="F189" s="111"/>
      <c r="G189" s="111"/>
      <c r="H189" s="2">
        <f t="shared" ref="H189" si="25">SUM(F189,G189)*D189</f>
        <v>0</v>
      </c>
    </row>
    <row r="190" spans="1:8" s="67" customFormat="1" x14ac:dyDescent="0.2">
      <c r="A190" s="72"/>
      <c r="B190" s="28">
        <v>6</v>
      </c>
      <c r="C190" s="22" t="s">
        <v>35</v>
      </c>
      <c r="D190" s="29"/>
      <c r="E190" s="24"/>
      <c r="F190" s="25"/>
      <c r="G190" s="25"/>
      <c r="H190" s="26"/>
    </row>
    <row r="191" spans="1:8" s="67" customFormat="1" ht="60" x14ac:dyDescent="0.2">
      <c r="A191" s="73"/>
      <c r="B191" s="6" t="s">
        <v>36</v>
      </c>
      <c r="C191" s="3" t="s">
        <v>59</v>
      </c>
      <c r="D191" s="4">
        <f>D184*2.6</f>
        <v>148.72</v>
      </c>
      <c r="E191" s="1" t="s">
        <v>25</v>
      </c>
      <c r="F191" s="111"/>
      <c r="G191" s="111"/>
      <c r="H191" s="2">
        <f t="shared" ref="H191:H195" si="26">SUM(F191,G191)*D191</f>
        <v>0</v>
      </c>
    </row>
    <row r="192" spans="1:8" s="67" customFormat="1" ht="60" x14ac:dyDescent="0.2">
      <c r="A192" s="73"/>
      <c r="B192" s="6" t="s">
        <v>37</v>
      </c>
      <c r="C192" s="3" t="s">
        <v>147</v>
      </c>
      <c r="D192" s="4">
        <v>9</v>
      </c>
      <c r="E192" s="1" t="s">
        <v>25</v>
      </c>
      <c r="F192" s="111"/>
      <c r="G192" s="111"/>
      <c r="H192" s="2">
        <f t="shared" si="26"/>
        <v>0</v>
      </c>
    </row>
    <row r="193" spans="1:8" s="67" customFormat="1" ht="60" x14ac:dyDescent="0.2">
      <c r="A193" s="73"/>
      <c r="B193" s="6" t="s">
        <v>38</v>
      </c>
      <c r="C193" s="3" t="s">
        <v>61</v>
      </c>
      <c r="D193" s="4">
        <f>(D184*0.8)+(5*1*2.2*2)</f>
        <v>67.760000000000005</v>
      </c>
      <c r="E193" s="1" t="s">
        <v>25</v>
      </c>
      <c r="F193" s="111"/>
      <c r="G193" s="111"/>
      <c r="H193" s="2">
        <f t="shared" si="26"/>
        <v>0</v>
      </c>
    </row>
    <row r="194" spans="1:8" s="67" customFormat="1" x14ac:dyDescent="0.2">
      <c r="A194" s="73"/>
      <c r="B194" s="6" t="s">
        <v>39</v>
      </c>
      <c r="C194" s="3" t="s">
        <v>109</v>
      </c>
      <c r="D194" s="4">
        <f>(25*2.5)</f>
        <v>62.5</v>
      </c>
      <c r="E194" s="1" t="s">
        <v>25</v>
      </c>
      <c r="F194" s="111"/>
      <c r="G194" s="111"/>
      <c r="H194" s="2">
        <f t="shared" si="26"/>
        <v>0</v>
      </c>
    </row>
    <row r="195" spans="1:8" s="67" customFormat="1" x14ac:dyDescent="0.2">
      <c r="A195" s="73"/>
      <c r="B195" s="6" t="s">
        <v>146</v>
      </c>
      <c r="C195" s="3" t="s">
        <v>47</v>
      </c>
      <c r="D195" s="4">
        <v>6</v>
      </c>
      <c r="E195" s="1" t="s">
        <v>25</v>
      </c>
      <c r="F195" s="111"/>
      <c r="G195" s="111"/>
      <c r="H195" s="2">
        <f t="shared" si="26"/>
        <v>0</v>
      </c>
    </row>
    <row r="196" spans="1:8" s="67" customFormat="1" x14ac:dyDescent="0.2">
      <c r="A196" s="72"/>
      <c r="B196" s="28">
        <v>7</v>
      </c>
      <c r="C196" s="22" t="s">
        <v>62</v>
      </c>
      <c r="D196" s="29"/>
      <c r="E196" s="24"/>
      <c r="F196" s="25"/>
      <c r="G196" s="25"/>
      <c r="H196" s="26"/>
    </row>
    <row r="197" spans="1:8" s="67" customFormat="1" ht="30" x14ac:dyDescent="0.2">
      <c r="A197" s="73"/>
      <c r="B197" s="6" t="s">
        <v>41</v>
      </c>
      <c r="C197" s="3" t="s">
        <v>63</v>
      </c>
      <c r="D197" s="4">
        <f>185-9</f>
        <v>176</v>
      </c>
      <c r="E197" s="1" t="s">
        <v>25</v>
      </c>
      <c r="F197" s="111"/>
      <c r="G197" s="111"/>
      <c r="H197" s="2">
        <f t="shared" ref="H197:H199" si="27">SUM(F197,G197)*D197</f>
        <v>0</v>
      </c>
    </row>
    <row r="198" spans="1:8" s="67" customFormat="1" x14ac:dyDescent="0.2">
      <c r="A198" s="73"/>
      <c r="B198" s="6" t="s">
        <v>94</v>
      </c>
      <c r="C198" s="8" t="s">
        <v>144</v>
      </c>
      <c r="D198" s="4">
        <f>9/4</f>
        <v>2.25</v>
      </c>
      <c r="E198" s="1" t="s">
        <v>25</v>
      </c>
      <c r="F198" s="111"/>
      <c r="G198" s="111"/>
      <c r="H198" s="2">
        <f t="shared" si="27"/>
        <v>0</v>
      </c>
    </row>
    <row r="199" spans="1:8" s="67" customFormat="1" x14ac:dyDescent="0.2">
      <c r="A199" s="73"/>
      <c r="B199" s="6" t="s">
        <v>95</v>
      </c>
      <c r="C199" s="8" t="s">
        <v>145</v>
      </c>
      <c r="D199" s="4">
        <v>2</v>
      </c>
      <c r="E199" s="1" t="s">
        <v>18</v>
      </c>
      <c r="F199" s="111"/>
      <c r="G199" s="111"/>
      <c r="H199" s="2">
        <f t="shared" si="27"/>
        <v>0</v>
      </c>
    </row>
    <row r="200" spans="1:8" s="67" customFormat="1" x14ac:dyDescent="0.2">
      <c r="A200" s="72"/>
      <c r="B200" s="28">
        <v>8</v>
      </c>
      <c r="C200" s="22" t="s">
        <v>40</v>
      </c>
      <c r="D200" s="29"/>
      <c r="E200" s="24"/>
      <c r="F200" s="25"/>
      <c r="G200" s="25"/>
      <c r="H200" s="26"/>
    </row>
    <row r="201" spans="1:8" s="67" customFormat="1" ht="45" x14ac:dyDescent="0.2">
      <c r="A201" s="73"/>
      <c r="B201" s="6" t="s">
        <v>42</v>
      </c>
      <c r="C201" s="3" t="s">
        <v>110</v>
      </c>
      <c r="D201" s="4">
        <v>1</v>
      </c>
      <c r="E201" s="1" t="s">
        <v>18</v>
      </c>
      <c r="F201" s="113"/>
      <c r="G201" s="113"/>
      <c r="H201" s="2">
        <f t="shared" ref="H201:H217" si="28">SUM(F201,G201)*D201</f>
        <v>0</v>
      </c>
    </row>
    <row r="202" spans="1:8" s="67" customFormat="1" ht="30" x14ac:dyDescent="0.2">
      <c r="A202" s="73"/>
      <c r="B202" s="6" t="s">
        <v>43</v>
      </c>
      <c r="C202" s="3" t="s">
        <v>111</v>
      </c>
      <c r="D202" s="4">
        <v>2</v>
      </c>
      <c r="E202" s="1" t="s">
        <v>18</v>
      </c>
      <c r="F202" s="113"/>
      <c r="G202" s="113"/>
      <c r="H202" s="2">
        <f t="shared" si="28"/>
        <v>0</v>
      </c>
    </row>
    <row r="203" spans="1:8" s="67" customFormat="1" ht="30" x14ac:dyDescent="0.2">
      <c r="A203" s="73"/>
      <c r="B203" s="6" t="s">
        <v>44</v>
      </c>
      <c r="C203" s="3" t="s">
        <v>181</v>
      </c>
      <c r="D203" s="4">
        <v>3</v>
      </c>
      <c r="E203" s="1" t="s">
        <v>18</v>
      </c>
      <c r="F203" s="113"/>
      <c r="G203" s="113"/>
      <c r="H203" s="2">
        <f t="shared" si="28"/>
        <v>0</v>
      </c>
    </row>
    <row r="204" spans="1:8" s="67" customFormat="1" ht="30" x14ac:dyDescent="0.2">
      <c r="A204" s="73"/>
      <c r="B204" s="6" t="s">
        <v>105</v>
      </c>
      <c r="C204" s="3" t="s">
        <v>112</v>
      </c>
      <c r="D204" s="4">
        <v>3</v>
      </c>
      <c r="E204" s="1" t="s">
        <v>18</v>
      </c>
      <c r="F204" s="113"/>
      <c r="G204" s="113"/>
      <c r="H204" s="2">
        <f t="shared" si="28"/>
        <v>0</v>
      </c>
    </row>
    <row r="205" spans="1:8" s="67" customFormat="1" ht="30" x14ac:dyDescent="0.2">
      <c r="A205" s="73"/>
      <c r="B205" s="6" t="s">
        <v>106</v>
      </c>
      <c r="C205" s="3" t="s">
        <v>113</v>
      </c>
      <c r="D205" s="4">
        <v>2</v>
      </c>
      <c r="E205" s="1" t="s">
        <v>18</v>
      </c>
      <c r="F205" s="113"/>
      <c r="G205" s="113"/>
      <c r="H205" s="2">
        <f t="shared" si="28"/>
        <v>0</v>
      </c>
    </row>
    <row r="206" spans="1:8" s="67" customFormat="1" ht="30" x14ac:dyDescent="0.2">
      <c r="A206" s="73"/>
      <c r="B206" s="6" t="s">
        <v>107</v>
      </c>
      <c r="C206" s="3" t="s">
        <v>114</v>
      </c>
      <c r="D206" s="4">
        <v>2</v>
      </c>
      <c r="E206" s="1" t="s">
        <v>18</v>
      </c>
      <c r="F206" s="113"/>
      <c r="G206" s="113"/>
      <c r="H206" s="2">
        <f t="shared" si="28"/>
        <v>0</v>
      </c>
    </row>
    <row r="207" spans="1:8" s="67" customFormat="1" ht="30" x14ac:dyDescent="0.2">
      <c r="A207" s="75"/>
      <c r="B207" s="7" t="s">
        <v>108</v>
      </c>
      <c r="C207" s="3" t="s">
        <v>115</v>
      </c>
      <c r="D207" s="9">
        <v>3</v>
      </c>
      <c r="E207" s="10" t="s">
        <v>18</v>
      </c>
      <c r="F207" s="113"/>
      <c r="G207" s="113"/>
      <c r="H207" s="11">
        <f t="shared" si="28"/>
        <v>0</v>
      </c>
    </row>
    <row r="208" spans="1:8" s="67" customFormat="1" ht="60" x14ac:dyDescent="0.2">
      <c r="A208" s="75"/>
      <c r="B208" s="7" t="s">
        <v>137</v>
      </c>
      <c r="C208" s="8" t="s">
        <v>155</v>
      </c>
      <c r="D208" s="9">
        <v>4</v>
      </c>
      <c r="E208" s="10" t="s">
        <v>17</v>
      </c>
      <c r="F208" s="113"/>
      <c r="G208" s="113"/>
      <c r="H208" s="11">
        <f t="shared" si="28"/>
        <v>0</v>
      </c>
    </row>
    <row r="209" spans="1:8" s="67" customFormat="1" ht="45" x14ac:dyDescent="0.2">
      <c r="A209" s="75"/>
      <c r="B209" s="7" t="s">
        <v>138</v>
      </c>
      <c r="C209" s="8" t="s">
        <v>166</v>
      </c>
      <c r="D209" s="9">
        <v>2</v>
      </c>
      <c r="E209" s="10" t="s">
        <v>17</v>
      </c>
      <c r="F209" s="113"/>
      <c r="G209" s="113"/>
      <c r="H209" s="11">
        <f t="shared" si="28"/>
        <v>0</v>
      </c>
    </row>
    <row r="210" spans="1:8" s="67" customFormat="1" ht="30" x14ac:dyDescent="0.2">
      <c r="A210" s="75"/>
      <c r="B210" s="7" t="s">
        <v>139</v>
      </c>
      <c r="C210" s="8" t="s">
        <v>156</v>
      </c>
      <c r="D210" s="9">
        <v>1</v>
      </c>
      <c r="E210" s="10" t="s">
        <v>18</v>
      </c>
      <c r="F210" s="13" t="s">
        <v>22</v>
      </c>
      <c r="G210" s="113"/>
      <c r="H210" s="11">
        <f t="shared" si="28"/>
        <v>0</v>
      </c>
    </row>
    <row r="211" spans="1:8" s="67" customFormat="1" ht="45" x14ac:dyDescent="0.2">
      <c r="A211" s="75"/>
      <c r="B211" s="7" t="s">
        <v>140</v>
      </c>
      <c r="C211" s="8" t="s">
        <v>177</v>
      </c>
      <c r="D211" s="9">
        <v>1</v>
      </c>
      <c r="E211" s="10" t="s">
        <v>18</v>
      </c>
      <c r="F211" s="113"/>
      <c r="G211" s="113"/>
      <c r="H211" s="11">
        <f t="shared" si="28"/>
        <v>0</v>
      </c>
    </row>
    <row r="212" spans="1:8" s="67" customFormat="1" ht="45" x14ac:dyDescent="0.2">
      <c r="A212" s="75"/>
      <c r="B212" s="7" t="s">
        <v>141</v>
      </c>
      <c r="C212" s="8" t="s">
        <v>157</v>
      </c>
      <c r="D212" s="9">
        <v>1</v>
      </c>
      <c r="E212" s="10" t="s">
        <v>96</v>
      </c>
      <c r="F212" s="113"/>
      <c r="G212" s="113"/>
      <c r="H212" s="11">
        <f t="shared" si="28"/>
        <v>0</v>
      </c>
    </row>
    <row r="213" spans="1:8" s="67" customFormat="1" x14ac:dyDescent="0.2">
      <c r="A213" s="72"/>
      <c r="B213" s="28">
        <v>9</v>
      </c>
      <c r="C213" s="22" t="s">
        <v>64</v>
      </c>
      <c r="D213" s="29"/>
      <c r="E213" s="24"/>
      <c r="F213" s="25"/>
      <c r="G213" s="25"/>
      <c r="H213" s="26"/>
    </row>
    <row r="214" spans="1:8" s="67" customFormat="1" ht="45" x14ac:dyDescent="0.2">
      <c r="A214" s="73"/>
      <c r="B214" s="6" t="s">
        <v>65</v>
      </c>
      <c r="C214" s="3" t="s">
        <v>127</v>
      </c>
      <c r="D214" s="4">
        <f>0.6*1.4*2</f>
        <v>1.68</v>
      </c>
      <c r="E214" s="1" t="s">
        <v>25</v>
      </c>
      <c r="F214" s="111"/>
      <c r="G214" s="111"/>
      <c r="H214" s="2">
        <f t="shared" si="28"/>
        <v>0</v>
      </c>
    </row>
    <row r="215" spans="1:8" s="67" customFormat="1" ht="135" x14ac:dyDescent="0.2">
      <c r="A215" s="73"/>
      <c r="B215" s="6" t="s">
        <v>66</v>
      </c>
      <c r="C215" s="3" t="s">
        <v>174</v>
      </c>
      <c r="D215" s="4">
        <f>5*2.8*2.6</f>
        <v>36.4</v>
      </c>
      <c r="E215" s="1" t="s">
        <v>25</v>
      </c>
      <c r="F215" s="111"/>
      <c r="G215" s="111"/>
      <c r="H215" s="2">
        <f t="shared" si="28"/>
        <v>0</v>
      </c>
    </row>
    <row r="216" spans="1:8" s="67" customFormat="1" ht="165" x14ac:dyDescent="0.2">
      <c r="A216" s="73"/>
      <c r="B216" s="6" t="s">
        <v>67</v>
      </c>
      <c r="C216" s="3" t="s">
        <v>142</v>
      </c>
      <c r="D216" s="4">
        <f>5*2.8*2.6</f>
        <v>36.4</v>
      </c>
      <c r="E216" s="1" t="s">
        <v>25</v>
      </c>
      <c r="F216" s="111"/>
      <c r="G216" s="111"/>
      <c r="H216" s="2">
        <f t="shared" si="28"/>
        <v>0</v>
      </c>
    </row>
    <row r="217" spans="1:8" s="67" customFormat="1" x14ac:dyDescent="0.2">
      <c r="A217" s="73"/>
      <c r="B217" s="6" t="s">
        <v>68</v>
      </c>
      <c r="C217" s="3" t="s">
        <v>143</v>
      </c>
      <c r="D217" s="4">
        <v>1</v>
      </c>
      <c r="E217" s="1" t="s">
        <v>18</v>
      </c>
      <c r="F217" s="111"/>
      <c r="G217" s="111"/>
      <c r="H217" s="2">
        <f t="shared" si="28"/>
        <v>0</v>
      </c>
    </row>
    <row r="218" spans="1:8" s="67" customFormat="1" ht="45" x14ac:dyDescent="0.2">
      <c r="A218" s="75"/>
      <c r="B218" s="7" t="s">
        <v>69</v>
      </c>
      <c r="C218" s="8" t="s">
        <v>100</v>
      </c>
      <c r="D218" s="9">
        <f>2.4*1</f>
        <v>2.4</v>
      </c>
      <c r="E218" s="10" t="s">
        <v>25</v>
      </c>
      <c r="F218" s="120"/>
      <c r="G218" s="120"/>
      <c r="H218" s="11">
        <f t="shared" ref="H218:H221" si="29">SUM(F218,G218)*D218</f>
        <v>0</v>
      </c>
    </row>
    <row r="219" spans="1:8" s="67" customFormat="1" ht="75" x14ac:dyDescent="0.2">
      <c r="A219" s="75"/>
      <c r="B219" s="7" t="s">
        <v>70</v>
      </c>
      <c r="C219" s="3" t="s">
        <v>130</v>
      </c>
      <c r="D219" s="9">
        <f>3.4*2.6</f>
        <v>8.84</v>
      </c>
      <c r="E219" s="10" t="s">
        <v>25</v>
      </c>
      <c r="F219" s="113"/>
      <c r="G219" s="113"/>
      <c r="H219" s="11">
        <f t="shared" si="29"/>
        <v>0</v>
      </c>
    </row>
    <row r="220" spans="1:8" s="67" customFormat="1" ht="45" x14ac:dyDescent="0.2">
      <c r="A220" s="75"/>
      <c r="B220" s="7" t="s">
        <v>99</v>
      </c>
      <c r="C220" s="8" t="s">
        <v>149</v>
      </c>
      <c r="D220" s="4">
        <v>1</v>
      </c>
      <c r="E220" s="1" t="s">
        <v>18</v>
      </c>
      <c r="F220" s="113"/>
      <c r="G220" s="113"/>
      <c r="H220" s="11">
        <f t="shared" si="29"/>
        <v>0</v>
      </c>
    </row>
    <row r="221" spans="1:8" s="67" customFormat="1" ht="45" x14ac:dyDescent="0.2">
      <c r="A221" s="75"/>
      <c r="B221" s="7" t="s">
        <v>101</v>
      </c>
      <c r="C221" s="8" t="s">
        <v>150</v>
      </c>
      <c r="D221" s="4">
        <v>5</v>
      </c>
      <c r="E221" s="1" t="s">
        <v>18</v>
      </c>
      <c r="F221" s="113"/>
      <c r="G221" s="113"/>
      <c r="H221" s="11">
        <f t="shared" si="29"/>
        <v>0</v>
      </c>
    </row>
    <row r="222" spans="1:8" s="67" customFormat="1" ht="30" x14ac:dyDescent="0.2">
      <c r="A222" s="75"/>
      <c r="B222" s="7" t="s">
        <v>131</v>
      </c>
      <c r="C222" s="8" t="s">
        <v>148</v>
      </c>
      <c r="D222" s="4">
        <v>1</v>
      </c>
      <c r="E222" s="1" t="s">
        <v>18</v>
      </c>
      <c r="F222" s="113"/>
      <c r="G222" s="113"/>
      <c r="H222" s="11">
        <v>0</v>
      </c>
    </row>
    <row r="223" spans="1:8" s="67" customFormat="1" ht="75" x14ac:dyDescent="0.2">
      <c r="A223" s="73"/>
      <c r="B223" s="7" t="s">
        <v>132</v>
      </c>
      <c r="C223" s="8" t="s">
        <v>159</v>
      </c>
      <c r="D223" s="4">
        <v>3</v>
      </c>
      <c r="E223" s="1" t="s">
        <v>18</v>
      </c>
      <c r="F223" s="111"/>
      <c r="G223" s="111"/>
      <c r="H223" s="2">
        <f t="shared" ref="H223:H225" si="30">SUM(F223,G223)*D223</f>
        <v>0</v>
      </c>
    </row>
    <row r="224" spans="1:8" s="67" customFormat="1" ht="45" x14ac:dyDescent="0.2">
      <c r="A224" s="73"/>
      <c r="B224" s="7" t="s">
        <v>133</v>
      </c>
      <c r="C224" s="8" t="s">
        <v>161</v>
      </c>
      <c r="D224" s="4">
        <v>3</v>
      </c>
      <c r="E224" s="1" t="s">
        <v>18</v>
      </c>
      <c r="F224" s="111"/>
      <c r="G224" s="13" t="s">
        <v>22</v>
      </c>
      <c r="H224" s="2">
        <f t="shared" si="30"/>
        <v>0</v>
      </c>
    </row>
    <row r="225" spans="1:9" s="67" customFormat="1" ht="30" x14ac:dyDescent="0.2">
      <c r="A225" s="73"/>
      <c r="B225" s="7" t="s">
        <v>158</v>
      </c>
      <c r="C225" s="8" t="s">
        <v>162</v>
      </c>
      <c r="D225" s="4">
        <v>4</v>
      </c>
      <c r="E225" s="1" t="s">
        <v>18</v>
      </c>
      <c r="F225" s="111"/>
      <c r="G225" s="13" t="s">
        <v>22</v>
      </c>
      <c r="H225" s="2">
        <f t="shared" si="30"/>
        <v>0</v>
      </c>
    </row>
    <row r="226" spans="1:9" s="67" customFormat="1" ht="45" x14ac:dyDescent="0.2">
      <c r="A226" s="75"/>
      <c r="B226" s="7" t="s">
        <v>160</v>
      </c>
      <c r="C226" s="8" t="s">
        <v>71</v>
      </c>
      <c r="D226" s="9">
        <f>D162*2</f>
        <v>370</v>
      </c>
      <c r="E226" s="10" t="s">
        <v>25</v>
      </c>
      <c r="F226" s="113"/>
      <c r="G226" s="113"/>
      <c r="H226" s="11">
        <f t="shared" ref="H226" si="31">SUM(F226,G226)*D226</f>
        <v>0</v>
      </c>
    </row>
    <row r="227" spans="1:9" s="67" customFormat="1" ht="30" x14ac:dyDescent="0.2">
      <c r="A227" s="73"/>
      <c r="B227" s="6" t="s">
        <v>163</v>
      </c>
      <c r="C227" s="3" t="s">
        <v>73</v>
      </c>
      <c r="D227" s="4">
        <v>1</v>
      </c>
      <c r="E227" s="1" t="s">
        <v>21</v>
      </c>
      <c r="F227" s="13" t="s">
        <v>22</v>
      </c>
      <c r="G227" s="111"/>
      <c r="H227" s="2">
        <f t="shared" ref="H227" si="32">SUM(F227,G227)*D227</f>
        <v>0</v>
      </c>
    </row>
    <row r="228" spans="1:9" s="67" customFormat="1" x14ac:dyDescent="0.2">
      <c r="A228" s="72"/>
      <c r="B228" s="28"/>
      <c r="C228" s="45" t="s">
        <v>102</v>
      </c>
      <c r="D228" s="29"/>
      <c r="E228" s="24"/>
      <c r="F228" s="77">
        <f>SUMPRODUCT(D162:D227,F162:F227)</f>
        <v>0</v>
      </c>
      <c r="G228" s="77">
        <f>SUMPRODUCT(D162:D227,G162:G227)</f>
        <v>0</v>
      </c>
      <c r="H228" s="30">
        <f>SUM(H162:H227)</f>
        <v>0</v>
      </c>
    </row>
    <row r="229" spans="1:9" s="67" customFormat="1" x14ac:dyDescent="0.2">
      <c r="A229" s="71"/>
      <c r="B229" s="31" t="s">
        <v>223</v>
      </c>
      <c r="C229" s="32" t="s">
        <v>203</v>
      </c>
      <c r="D229" s="33"/>
      <c r="E229" s="34"/>
      <c r="F229" s="35"/>
      <c r="G229" s="35"/>
      <c r="H229" s="36"/>
    </row>
    <row r="230" spans="1:9" ht="45" x14ac:dyDescent="0.2">
      <c r="A230" s="97"/>
      <c r="B230" s="6" t="s">
        <v>0</v>
      </c>
      <c r="C230" s="3" t="s">
        <v>327</v>
      </c>
      <c r="D230" s="4">
        <v>1200</v>
      </c>
      <c r="E230" s="1" t="s">
        <v>17</v>
      </c>
      <c r="F230" s="111"/>
      <c r="G230" s="111"/>
      <c r="H230" s="2">
        <f>SUM(F230:G230)*D230</f>
        <v>0</v>
      </c>
      <c r="I230" s="59"/>
    </row>
    <row r="231" spans="1:9" ht="45" x14ac:dyDescent="0.2">
      <c r="A231" s="97"/>
      <c r="B231" s="6" t="s">
        <v>1</v>
      </c>
      <c r="C231" s="3" t="s">
        <v>234</v>
      </c>
      <c r="D231" s="4">
        <v>200</v>
      </c>
      <c r="E231" s="1" t="s">
        <v>17</v>
      </c>
      <c r="F231" s="111"/>
      <c r="G231" s="111"/>
      <c r="H231" s="2">
        <f>SUM(F231:G231)*D231</f>
        <v>0</v>
      </c>
      <c r="I231" s="59"/>
    </row>
    <row r="232" spans="1:9" ht="30" x14ac:dyDescent="0.2">
      <c r="A232" s="97"/>
      <c r="B232" s="6" t="s">
        <v>2</v>
      </c>
      <c r="C232" s="3" t="s">
        <v>235</v>
      </c>
      <c r="D232" s="4">
        <v>200</v>
      </c>
      <c r="E232" s="1" t="s">
        <v>17</v>
      </c>
      <c r="F232" s="111"/>
      <c r="G232" s="111"/>
      <c r="H232" s="2">
        <f>SUM(F232:G232)*D232</f>
        <v>0</v>
      </c>
      <c r="I232" s="59"/>
    </row>
    <row r="233" spans="1:9" ht="45" x14ac:dyDescent="0.2">
      <c r="A233" s="97"/>
      <c r="B233" s="6" t="s">
        <v>3</v>
      </c>
      <c r="C233" s="3" t="s">
        <v>236</v>
      </c>
      <c r="D233" s="4">
        <v>200</v>
      </c>
      <c r="E233" s="1" t="s">
        <v>17</v>
      </c>
      <c r="F233" s="111"/>
      <c r="G233" s="111"/>
      <c r="H233" s="2">
        <f t="shared" ref="H233:H234" si="33">SUM(F233:G233)*D233</f>
        <v>0</v>
      </c>
      <c r="I233" s="59"/>
    </row>
    <row r="234" spans="1:9" ht="30" x14ac:dyDescent="0.2">
      <c r="A234" s="97"/>
      <c r="B234" s="6" t="s">
        <v>4</v>
      </c>
      <c r="C234" s="3" t="s">
        <v>328</v>
      </c>
      <c r="D234" s="4">
        <v>100</v>
      </c>
      <c r="E234" s="1" t="s">
        <v>18</v>
      </c>
      <c r="F234" s="111"/>
      <c r="G234" s="111"/>
      <c r="H234" s="2">
        <f t="shared" si="33"/>
        <v>0</v>
      </c>
      <c r="I234" s="59"/>
    </row>
    <row r="235" spans="1:9" ht="60" x14ac:dyDescent="0.2">
      <c r="A235" s="97"/>
      <c r="B235" s="6" t="s">
        <v>5</v>
      </c>
      <c r="C235" s="3" t="s">
        <v>238</v>
      </c>
      <c r="D235" s="4">
        <v>1</v>
      </c>
      <c r="E235" s="1" t="s">
        <v>18</v>
      </c>
      <c r="F235" s="115"/>
      <c r="G235" s="111"/>
      <c r="H235" s="2">
        <f t="shared" ref="H235:H263" si="34">SUM(F235:G235)*D235</f>
        <v>0</v>
      </c>
      <c r="I235" s="59"/>
    </row>
    <row r="236" spans="1:9" x14ac:dyDescent="0.2">
      <c r="A236" s="97"/>
      <c r="B236" s="6" t="s">
        <v>20</v>
      </c>
      <c r="C236" s="3" t="s">
        <v>239</v>
      </c>
      <c r="D236" s="4">
        <v>1</v>
      </c>
      <c r="E236" s="1" t="s">
        <v>18</v>
      </c>
      <c r="F236" s="5" t="s">
        <v>22</v>
      </c>
      <c r="G236" s="111"/>
      <c r="H236" s="2">
        <f t="shared" si="34"/>
        <v>0</v>
      </c>
      <c r="I236" s="59"/>
    </row>
    <row r="237" spans="1:9" x14ac:dyDescent="0.2">
      <c r="A237" s="97"/>
      <c r="B237" s="6" t="s">
        <v>45</v>
      </c>
      <c r="C237" s="3" t="s">
        <v>240</v>
      </c>
      <c r="D237" s="4">
        <v>1</v>
      </c>
      <c r="E237" s="1" t="s">
        <v>18</v>
      </c>
      <c r="F237" s="115"/>
      <c r="G237" s="111"/>
      <c r="H237" s="2">
        <f t="shared" si="34"/>
        <v>0</v>
      </c>
      <c r="I237" s="59"/>
    </row>
    <row r="238" spans="1:9" x14ac:dyDescent="0.2">
      <c r="A238" s="97"/>
      <c r="B238" s="6" t="s">
        <v>97</v>
      </c>
      <c r="C238" s="3" t="s">
        <v>241</v>
      </c>
      <c r="D238" s="4"/>
      <c r="E238" s="1"/>
      <c r="F238" s="5"/>
      <c r="G238" s="74"/>
      <c r="H238" s="2"/>
      <c r="I238" s="59"/>
    </row>
    <row r="239" spans="1:9" x14ac:dyDescent="0.2">
      <c r="A239" s="97"/>
      <c r="B239" s="6"/>
      <c r="C239" s="3" t="s">
        <v>242</v>
      </c>
      <c r="D239" s="4">
        <v>9</v>
      </c>
      <c r="E239" s="1" t="s">
        <v>18</v>
      </c>
      <c r="F239" s="111"/>
      <c r="G239" s="111"/>
      <c r="H239" s="2">
        <f t="shared" si="34"/>
        <v>0</v>
      </c>
      <c r="I239" s="59"/>
    </row>
    <row r="240" spans="1:9" x14ac:dyDescent="0.2">
      <c r="A240" s="97"/>
      <c r="B240" s="6"/>
      <c r="C240" s="3" t="s">
        <v>243</v>
      </c>
      <c r="D240" s="4">
        <v>9</v>
      </c>
      <c r="E240" s="1" t="s">
        <v>18</v>
      </c>
      <c r="F240" s="111"/>
      <c r="G240" s="111"/>
      <c r="H240" s="2">
        <f t="shared" si="34"/>
        <v>0</v>
      </c>
      <c r="I240" s="59"/>
    </row>
    <row r="241" spans="1:9" x14ac:dyDescent="0.2">
      <c r="A241" s="97"/>
      <c r="B241" s="6"/>
      <c r="C241" s="3" t="s">
        <v>244</v>
      </c>
      <c r="D241" s="4">
        <v>3</v>
      </c>
      <c r="E241" s="1" t="s">
        <v>18</v>
      </c>
      <c r="F241" s="111"/>
      <c r="G241" s="111"/>
      <c r="H241" s="2">
        <f t="shared" si="34"/>
        <v>0</v>
      </c>
      <c r="I241" s="59"/>
    </row>
    <row r="242" spans="1:9" x14ac:dyDescent="0.2">
      <c r="A242" s="97"/>
      <c r="B242" s="6"/>
      <c r="C242" s="3" t="s">
        <v>245</v>
      </c>
      <c r="D242" s="4">
        <v>1</v>
      </c>
      <c r="E242" s="1" t="s">
        <v>18</v>
      </c>
      <c r="F242" s="111"/>
      <c r="G242" s="111"/>
      <c r="H242" s="2">
        <f t="shared" si="34"/>
        <v>0</v>
      </c>
      <c r="I242" s="59"/>
    </row>
    <row r="243" spans="1:9" ht="60" x14ac:dyDescent="0.2">
      <c r="A243" s="97"/>
      <c r="B243" s="6" t="s">
        <v>134</v>
      </c>
      <c r="C243" s="3" t="s">
        <v>246</v>
      </c>
      <c r="D243" s="4">
        <v>4</v>
      </c>
      <c r="E243" s="1" t="s">
        <v>18</v>
      </c>
      <c r="F243" s="111"/>
      <c r="G243" s="111"/>
      <c r="H243" s="2">
        <f t="shared" si="34"/>
        <v>0</v>
      </c>
      <c r="I243" s="59"/>
    </row>
    <row r="244" spans="1:9" x14ac:dyDescent="0.2">
      <c r="A244" s="97"/>
      <c r="B244" s="6" t="s">
        <v>135</v>
      </c>
      <c r="C244" s="3" t="s">
        <v>247</v>
      </c>
      <c r="D244" s="4">
        <v>1</v>
      </c>
      <c r="E244" s="1" t="s">
        <v>18</v>
      </c>
      <c r="F244" s="111"/>
      <c r="G244" s="111"/>
      <c r="H244" s="2">
        <f t="shared" si="34"/>
        <v>0</v>
      </c>
      <c r="I244" s="59"/>
    </row>
    <row r="245" spans="1:9" x14ac:dyDescent="0.2">
      <c r="A245" s="97"/>
      <c r="B245" s="6" t="s">
        <v>136</v>
      </c>
      <c r="C245" s="3" t="s">
        <v>248</v>
      </c>
      <c r="D245" s="4">
        <v>15</v>
      </c>
      <c r="E245" s="1" t="s">
        <v>17</v>
      </c>
      <c r="F245" s="111"/>
      <c r="G245" s="111"/>
      <c r="H245" s="2">
        <f t="shared" si="34"/>
        <v>0</v>
      </c>
      <c r="I245" s="59"/>
    </row>
    <row r="246" spans="1:9" x14ac:dyDescent="0.2">
      <c r="A246" s="97"/>
      <c r="B246" s="6" t="s">
        <v>195</v>
      </c>
      <c r="C246" s="3" t="s">
        <v>249</v>
      </c>
      <c r="D246" s="4">
        <v>15</v>
      </c>
      <c r="E246" s="1" t="s">
        <v>17</v>
      </c>
      <c r="F246" s="111"/>
      <c r="G246" s="111"/>
      <c r="H246" s="2">
        <f t="shared" si="34"/>
        <v>0</v>
      </c>
      <c r="I246" s="59"/>
    </row>
    <row r="247" spans="1:9" x14ac:dyDescent="0.2">
      <c r="A247" s="97"/>
      <c r="B247" s="6" t="s">
        <v>250</v>
      </c>
      <c r="C247" s="3" t="s">
        <v>251</v>
      </c>
      <c r="D247" s="4">
        <v>15</v>
      </c>
      <c r="E247" s="1" t="s">
        <v>17</v>
      </c>
      <c r="F247" s="111"/>
      <c r="G247" s="111"/>
      <c r="H247" s="2">
        <f t="shared" si="34"/>
        <v>0</v>
      </c>
      <c r="I247" s="59"/>
    </row>
    <row r="248" spans="1:9" x14ac:dyDescent="0.2">
      <c r="A248" s="97"/>
      <c r="B248" s="6" t="s">
        <v>197</v>
      </c>
      <c r="C248" s="3" t="s">
        <v>252</v>
      </c>
      <c r="D248" s="4">
        <v>15</v>
      </c>
      <c r="E248" s="1" t="s">
        <v>17</v>
      </c>
      <c r="F248" s="111"/>
      <c r="G248" s="111"/>
      <c r="H248" s="2">
        <f t="shared" si="34"/>
        <v>0</v>
      </c>
      <c r="I248" s="59"/>
    </row>
    <row r="249" spans="1:9" x14ac:dyDescent="0.2">
      <c r="A249" s="97"/>
      <c r="B249" s="6" t="s">
        <v>199</v>
      </c>
      <c r="C249" s="3" t="s">
        <v>253</v>
      </c>
      <c r="D249" s="4">
        <v>8</v>
      </c>
      <c r="E249" s="1" t="s">
        <v>18</v>
      </c>
      <c r="F249" s="111"/>
      <c r="G249" s="111"/>
      <c r="H249" s="2">
        <f t="shared" si="34"/>
        <v>0</v>
      </c>
      <c r="I249" s="59"/>
    </row>
    <row r="250" spans="1:9" x14ac:dyDescent="0.2">
      <c r="A250" s="97"/>
      <c r="B250" s="6" t="s">
        <v>254</v>
      </c>
      <c r="C250" s="3" t="s">
        <v>255</v>
      </c>
      <c r="D250" s="4">
        <v>7</v>
      </c>
      <c r="E250" s="1" t="s">
        <v>18</v>
      </c>
      <c r="F250" s="111"/>
      <c r="G250" s="111"/>
      <c r="H250" s="2">
        <f t="shared" si="34"/>
        <v>0</v>
      </c>
      <c r="I250" s="59"/>
    </row>
    <row r="251" spans="1:9" x14ac:dyDescent="0.2">
      <c r="A251" s="97"/>
      <c r="B251" s="6" t="s">
        <v>256</v>
      </c>
      <c r="C251" s="3" t="s">
        <v>257</v>
      </c>
      <c r="D251" s="4">
        <v>2</v>
      </c>
      <c r="E251" s="1" t="s">
        <v>18</v>
      </c>
      <c r="F251" s="111"/>
      <c r="G251" s="111"/>
      <c r="H251" s="2">
        <f t="shared" si="34"/>
        <v>0</v>
      </c>
      <c r="I251" s="59"/>
    </row>
    <row r="252" spans="1:9" x14ac:dyDescent="0.2">
      <c r="A252" s="97"/>
      <c r="B252" s="6" t="s">
        <v>258</v>
      </c>
      <c r="C252" s="3" t="s">
        <v>259</v>
      </c>
      <c r="D252" s="4">
        <v>15</v>
      </c>
      <c r="E252" s="1" t="s">
        <v>18</v>
      </c>
      <c r="F252" s="111"/>
      <c r="G252" s="111"/>
      <c r="H252" s="2">
        <f t="shared" si="34"/>
        <v>0</v>
      </c>
      <c r="I252" s="59"/>
    </row>
    <row r="253" spans="1:9" x14ac:dyDescent="0.2">
      <c r="A253" s="97"/>
      <c r="B253" s="6" t="s">
        <v>46</v>
      </c>
      <c r="C253" s="3" t="s">
        <v>259</v>
      </c>
      <c r="D253" s="4">
        <v>15</v>
      </c>
      <c r="E253" s="1" t="s">
        <v>18</v>
      </c>
      <c r="F253" s="111"/>
      <c r="G253" s="111"/>
      <c r="H253" s="2">
        <f t="shared" si="34"/>
        <v>0</v>
      </c>
      <c r="I253" s="59"/>
    </row>
    <row r="254" spans="1:9" x14ac:dyDescent="0.2">
      <c r="A254" s="97"/>
      <c r="B254" s="6" t="s">
        <v>260</v>
      </c>
      <c r="C254" s="3" t="s">
        <v>261</v>
      </c>
      <c r="D254" s="4">
        <v>1</v>
      </c>
      <c r="E254" s="1" t="s">
        <v>18</v>
      </c>
      <c r="F254" s="111"/>
      <c r="G254" s="111"/>
      <c r="H254" s="2">
        <f t="shared" si="34"/>
        <v>0</v>
      </c>
      <c r="I254" s="59"/>
    </row>
    <row r="255" spans="1:9" x14ac:dyDescent="0.2">
      <c r="A255" s="97"/>
      <c r="B255" s="6" t="s">
        <v>262</v>
      </c>
      <c r="C255" s="3" t="s">
        <v>263</v>
      </c>
      <c r="D255" s="4">
        <v>20</v>
      </c>
      <c r="E255" s="1" t="s">
        <v>18</v>
      </c>
      <c r="F255" s="111"/>
      <c r="G255" s="111"/>
      <c r="H255" s="2">
        <f t="shared" si="34"/>
        <v>0</v>
      </c>
      <c r="I255" s="59"/>
    </row>
    <row r="256" spans="1:9" ht="30" x14ac:dyDescent="0.2">
      <c r="A256" s="97"/>
      <c r="B256" s="6" t="s">
        <v>264</v>
      </c>
      <c r="C256" s="3" t="s">
        <v>265</v>
      </c>
      <c r="D256" s="4">
        <v>55</v>
      </c>
      <c r="E256" s="1" t="s">
        <v>96</v>
      </c>
      <c r="F256" s="111"/>
      <c r="G256" s="111"/>
      <c r="H256" s="2">
        <f t="shared" si="34"/>
        <v>0</v>
      </c>
      <c r="I256" s="59"/>
    </row>
    <row r="257" spans="1:9" x14ac:dyDescent="0.2">
      <c r="A257" s="97"/>
      <c r="B257" s="6" t="s">
        <v>266</v>
      </c>
      <c r="C257" s="3" t="s">
        <v>267</v>
      </c>
      <c r="D257" s="4">
        <v>30</v>
      </c>
      <c r="E257" s="1" t="s">
        <v>18</v>
      </c>
      <c r="F257" s="111"/>
      <c r="G257" s="111"/>
      <c r="H257" s="2">
        <f t="shared" si="34"/>
        <v>0</v>
      </c>
      <c r="I257" s="59"/>
    </row>
    <row r="258" spans="1:9" x14ac:dyDescent="0.2">
      <c r="A258" s="97"/>
      <c r="B258" s="6" t="s">
        <v>268</v>
      </c>
      <c r="C258" s="3" t="s">
        <v>269</v>
      </c>
      <c r="D258" s="4">
        <v>15</v>
      </c>
      <c r="E258" s="1" t="s">
        <v>18</v>
      </c>
      <c r="F258" s="111"/>
      <c r="G258" s="111"/>
      <c r="H258" s="2">
        <f t="shared" si="34"/>
        <v>0</v>
      </c>
      <c r="I258" s="59"/>
    </row>
    <row r="259" spans="1:9" ht="30" x14ac:dyDescent="0.2">
      <c r="A259" s="97"/>
      <c r="B259" s="6" t="s">
        <v>270</v>
      </c>
      <c r="C259" s="3" t="s">
        <v>271</v>
      </c>
      <c r="D259" s="4">
        <v>60</v>
      </c>
      <c r="E259" s="1" t="s">
        <v>17</v>
      </c>
      <c r="F259" s="111"/>
      <c r="G259" s="111"/>
      <c r="H259" s="2">
        <f t="shared" si="34"/>
        <v>0</v>
      </c>
      <c r="I259" s="59"/>
    </row>
    <row r="260" spans="1:9" x14ac:dyDescent="0.2">
      <c r="A260" s="97"/>
      <c r="B260" s="6" t="s">
        <v>272</v>
      </c>
      <c r="C260" s="3" t="s">
        <v>273</v>
      </c>
      <c r="D260" s="4">
        <v>6</v>
      </c>
      <c r="E260" s="1" t="s">
        <v>18</v>
      </c>
      <c r="F260" s="111"/>
      <c r="G260" s="111"/>
      <c r="H260" s="2">
        <f t="shared" si="34"/>
        <v>0</v>
      </c>
      <c r="I260" s="59"/>
    </row>
    <row r="261" spans="1:9" x14ac:dyDescent="0.2">
      <c r="A261" s="97"/>
      <c r="B261" s="6" t="s">
        <v>274</v>
      </c>
      <c r="C261" s="3" t="s">
        <v>275</v>
      </c>
      <c r="D261" s="4">
        <v>400</v>
      </c>
      <c r="E261" s="1" t="s">
        <v>18</v>
      </c>
      <c r="F261" s="111"/>
      <c r="G261" s="111"/>
      <c r="H261" s="2">
        <f t="shared" si="34"/>
        <v>0</v>
      </c>
      <c r="I261" s="59"/>
    </row>
    <row r="262" spans="1:9" x14ac:dyDescent="0.2">
      <c r="A262" s="97"/>
      <c r="B262" s="6" t="s">
        <v>276</v>
      </c>
      <c r="C262" s="3" t="s">
        <v>277</v>
      </c>
      <c r="D262" s="4">
        <v>45</v>
      </c>
      <c r="E262" s="1" t="s">
        <v>17</v>
      </c>
      <c r="F262" s="111"/>
      <c r="G262" s="111"/>
      <c r="H262" s="2">
        <f t="shared" si="34"/>
        <v>0</v>
      </c>
      <c r="I262" s="59"/>
    </row>
    <row r="263" spans="1:9" ht="30" x14ac:dyDescent="0.2">
      <c r="A263" s="97"/>
      <c r="B263" s="6" t="s">
        <v>278</v>
      </c>
      <c r="C263" s="3" t="s">
        <v>279</v>
      </c>
      <c r="D263" s="4">
        <v>5</v>
      </c>
      <c r="E263" s="1" t="s">
        <v>18</v>
      </c>
      <c r="F263" s="111"/>
      <c r="G263" s="111"/>
      <c r="H263" s="2">
        <f t="shared" si="34"/>
        <v>0</v>
      </c>
      <c r="I263" s="59"/>
    </row>
    <row r="264" spans="1:9" x14ac:dyDescent="0.2">
      <c r="A264" s="97"/>
      <c r="B264" s="6" t="s">
        <v>280</v>
      </c>
      <c r="C264" s="3" t="s">
        <v>281</v>
      </c>
      <c r="D264" s="4" t="s">
        <v>16</v>
      </c>
      <c r="E264" s="1"/>
      <c r="F264" s="74"/>
      <c r="G264" s="74"/>
      <c r="H264" s="2"/>
      <c r="I264" s="59"/>
    </row>
    <row r="265" spans="1:9" x14ac:dyDescent="0.2">
      <c r="A265" s="97"/>
      <c r="B265" s="6"/>
      <c r="C265" s="3" t="s">
        <v>282</v>
      </c>
      <c r="D265" s="4">
        <v>7</v>
      </c>
      <c r="E265" s="1" t="s">
        <v>18</v>
      </c>
      <c r="F265" s="111"/>
      <c r="G265" s="111"/>
      <c r="H265" s="2">
        <f t="shared" ref="H265:H268" si="35">SUM(F265:G265)*D265</f>
        <v>0</v>
      </c>
      <c r="I265" s="59"/>
    </row>
    <row r="266" spans="1:9" ht="30" x14ac:dyDescent="0.2">
      <c r="A266" s="97"/>
      <c r="B266" s="6" t="s">
        <v>283</v>
      </c>
      <c r="C266" s="3" t="s">
        <v>284</v>
      </c>
      <c r="D266" s="4">
        <v>25</v>
      </c>
      <c r="E266" s="1" t="s">
        <v>18</v>
      </c>
      <c r="F266" s="111"/>
      <c r="G266" s="111"/>
      <c r="H266" s="2">
        <f t="shared" si="35"/>
        <v>0</v>
      </c>
      <c r="I266" s="59"/>
    </row>
    <row r="267" spans="1:9" ht="30" x14ac:dyDescent="0.2">
      <c r="A267" s="97"/>
      <c r="B267" s="6" t="s">
        <v>285</v>
      </c>
      <c r="C267" s="3" t="s">
        <v>286</v>
      </c>
      <c r="D267" s="4">
        <v>4</v>
      </c>
      <c r="E267" s="1" t="s">
        <v>18</v>
      </c>
      <c r="F267" s="111"/>
      <c r="G267" s="111"/>
      <c r="H267" s="2">
        <f t="shared" si="35"/>
        <v>0</v>
      </c>
      <c r="I267" s="59"/>
    </row>
    <row r="268" spans="1:9" ht="30" x14ac:dyDescent="0.2">
      <c r="A268" s="97"/>
      <c r="B268" s="6" t="s">
        <v>287</v>
      </c>
      <c r="C268" s="3" t="s">
        <v>329</v>
      </c>
      <c r="D268" s="4">
        <v>14</v>
      </c>
      <c r="E268" s="1" t="s">
        <v>18</v>
      </c>
      <c r="F268" s="111"/>
      <c r="G268" s="111"/>
      <c r="H268" s="2">
        <f t="shared" si="35"/>
        <v>0</v>
      </c>
      <c r="I268" s="59"/>
    </row>
    <row r="269" spans="1:9" ht="30" x14ac:dyDescent="0.2">
      <c r="A269" s="97"/>
      <c r="B269" s="6" t="s">
        <v>289</v>
      </c>
      <c r="C269" s="3" t="s">
        <v>290</v>
      </c>
      <c r="D269" s="4">
        <v>25</v>
      </c>
      <c r="E269" s="1" t="s">
        <v>18</v>
      </c>
      <c r="F269" s="111"/>
      <c r="G269" s="111"/>
      <c r="H269" s="2">
        <f>SUM(F269:G269)*D269</f>
        <v>0</v>
      </c>
      <c r="I269" s="59"/>
    </row>
    <row r="270" spans="1:9" ht="45" x14ac:dyDescent="0.2">
      <c r="A270" s="97"/>
      <c r="B270" s="6" t="s">
        <v>291</v>
      </c>
      <c r="C270" s="3" t="s">
        <v>292</v>
      </c>
      <c r="D270" s="4">
        <v>2</v>
      </c>
      <c r="E270" s="1" t="s">
        <v>18</v>
      </c>
      <c r="F270" s="111"/>
      <c r="G270" s="111"/>
      <c r="H270" s="2">
        <f t="shared" ref="H270:H274" si="36">SUM(F270:G270)*D270</f>
        <v>0</v>
      </c>
      <c r="I270" s="59"/>
    </row>
    <row r="271" spans="1:9" ht="30" x14ac:dyDescent="0.2">
      <c r="A271" s="97"/>
      <c r="B271" s="6" t="s">
        <v>293</v>
      </c>
      <c r="C271" s="3" t="s">
        <v>294</v>
      </c>
      <c r="D271" s="4">
        <v>2</v>
      </c>
      <c r="E271" s="1" t="s">
        <v>18</v>
      </c>
      <c r="F271" s="111"/>
      <c r="G271" s="111"/>
      <c r="H271" s="2">
        <f t="shared" si="36"/>
        <v>0</v>
      </c>
      <c r="I271" s="59"/>
    </row>
    <row r="272" spans="1:9" ht="45" x14ac:dyDescent="0.2">
      <c r="A272" s="97"/>
      <c r="B272" s="6" t="s">
        <v>295</v>
      </c>
      <c r="C272" s="3" t="s">
        <v>330</v>
      </c>
      <c r="D272" s="4">
        <v>1900</v>
      </c>
      <c r="E272" s="1" t="s">
        <v>17</v>
      </c>
      <c r="F272" s="111"/>
      <c r="G272" s="111"/>
      <c r="H272" s="2">
        <f t="shared" si="36"/>
        <v>0</v>
      </c>
      <c r="I272" s="59"/>
    </row>
    <row r="273" spans="1:10" ht="60" x14ac:dyDescent="0.2">
      <c r="A273" s="97"/>
      <c r="B273" s="6" t="s">
        <v>297</v>
      </c>
      <c r="C273" s="3" t="s">
        <v>298</v>
      </c>
      <c r="D273" s="4">
        <v>1</v>
      </c>
      <c r="E273" s="1" t="s">
        <v>18</v>
      </c>
      <c r="F273" s="115"/>
      <c r="G273" s="111"/>
      <c r="H273" s="2">
        <f t="shared" si="36"/>
        <v>0</v>
      </c>
      <c r="I273" s="59"/>
    </row>
    <row r="274" spans="1:10" x14ac:dyDescent="0.2">
      <c r="A274" s="97"/>
      <c r="B274" s="6" t="s">
        <v>299</v>
      </c>
      <c r="C274" s="3" t="s">
        <v>300</v>
      </c>
      <c r="D274" s="4">
        <v>4</v>
      </c>
      <c r="E274" s="1" t="s">
        <v>18</v>
      </c>
      <c r="F274" s="111"/>
      <c r="G274" s="111"/>
      <c r="H274" s="2">
        <f t="shared" si="36"/>
        <v>0</v>
      </c>
      <c r="I274" s="59"/>
    </row>
    <row r="275" spans="1:10" x14ac:dyDescent="0.2">
      <c r="A275" s="97"/>
      <c r="B275" s="6" t="s">
        <v>301</v>
      </c>
      <c r="C275" s="3" t="s">
        <v>302</v>
      </c>
      <c r="D275" s="4">
        <v>2</v>
      </c>
      <c r="E275" s="1" t="s">
        <v>18</v>
      </c>
      <c r="F275" s="111"/>
      <c r="G275" s="111"/>
      <c r="H275" s="2">
        <f>SUM(F275,G275)*D275</f>
        <v>0</v>
      </c>
      <c r="I275" s="59"/>
    </row>
    <row r="276" spans="1:10" x14ac:dyDescent="0.2">
      <c r="A276" s="97"/>
      <c r="B276" s="6" t="s">
        <v>303</v>
      </c>
      <c r="C276" s="3" t="s">
        <v>304</v>
      </c>
      <c r="D276" s="4">
        <v>1</v>
      </c>
      <c r="E276" s="1" t="s">
        <v>18</v>
      </c>
      <c r="F276" s="111"/>
      <c r="G276" s="111"/>
      <c r="H276" s="2">
        <f t="shared" ref="H276:H278" si="37">SUM(F276:G276)*D276</f>
        <v>0</v>
      </c>
      <c r="I276" s="59"/>
    </row>
    <row r="277" spans="1:10" ht="30" x14ac:dyDescent="0.2">
      <c r="A277" s="97"/>
      <c r="B277" s="6" t="s">
        <v>305</v>
      </c>
      <c r="C277" s="3" t="s">
        <v>331</v>
      </c>
      <c r="D277" s="4">
        <v>20</v>
      </c>
      <c r="E277" s="1" t="s">
        <v>17</v>
      </c>
      <c r="F277" s="111"/>
      <c r="G277" s="111"/>
      <c r="H277" s="2">
        <f t="shared" si="37"/>
        <v>0</v>
      </c>
      <c r="I277" s="59"/>
    </row>
    <row r="278" spans="1:10" x14ac:dyDescent="0.2">
      <c r="A278" s="97"/>
      <c r="B278" s="6" t="s">
        <v>307</v>
      </c>
      <c r="C278" s="3" t="s">
        <v>308</v>
      </c>
      <c r="D278" s="4">
        <v>46</v>
      </c>
      <c r="E278" s="1" t="s">
        <v>18</v>
      </c>
      <c r="F278" s="111"/>
      <c r="G278" s="111"/>
      <c r="H278" s="2">
        <f t="shared" si="37"/>
        <v>0</v>
      </c>
      <c r="I278" s="59"/>
    </row>
    <row r="279" spans="1:10" x14ac:dyDescent="0.2">
      <c r="A279" s="97"/>
      <c r="B279" s="6" t="s">
        <v>309</v>
      </c>
      <c r="C279" s="3" t="s">
        <v>310</v>
      </c>
      <c r="D279" s="4">
        <v>46</v>
      </c>
      <c r="E279" s="1" t="s">
        <v>18</v>
      </c>
      <c r="F279" s="111"/>
      <c r="G279" s="111"/>
      <c r="H279" s="2">
        <f t="shared" ref="H279:H281" si="38">SUM(F279:G279)*D279</f>
        <v>0</v>
      </c>
      <c r="I279" s="59"/>
    </row>
    <row r="280" spans="1:10" x14ac:dyDescent="0.2">
      <c r="A280" s="97"/>
      <c r="B280" s="6" t="s">
        <v>311</v>
      </c>
      <c r="C280" s="3" t="s">
        <v>312</v>
      </c>
      <c r="D280" s="4">
        <v>46</v>
      </c>
      <c r="E280" s="1" t="s">
        <v>18</v>
      </c>
      <c r="F280" s="111"/>
      <c r="G280" s="111"/>
      <c r="H280" s="2">
        <f t="shared" ref="H280" si="39">SUM(F280:G280)*D280</f>
        <v>0</v>
      </c>
      <c r="I280" s="59"/>
    </row>
    <row r="281" spans="1:10" x14ac:dyDescent="0.2">
      <c r="A281" s="97"/>
      <c r="B281" s="6" t="s">
        <v>313</v>
      </c>
      <c r="C281" s="3" t="s">
        <v>332</v>
      </c>
      <c r="D281" s="4">
        <v>26</v>
      </c>
      <c r="E281" s="1" t="s">
        <v>18</v>
      </c>
      <c r="F281" s="111"/>
      <c r="G281" s="111"/>
      <c r="H281" s="2">
        <f t="shared" si="38"/>
        <v>0</v>
      </c>
      <c r="I281" s="59"/>
    </row>
    <row r="282" spans="1:10" ht="30" x14ac:dyDescent="0.2">
      <c r="A282" s="97"/>
      <c r="B282" s="6" t="s">
        <v>315</v>
      </c>
      <c r="C282" s="3" t="s">
        <v>316</v>
      </c>
      <c r="D282" s="4">
        <v>55</v>
      </c>
      <c r="E282" s="1" t="s">
        <v>18</v>
      </c>
      <c r="F282" s="5" t="s">
        <v>22</v>
      </c>
      <c r="G282" s="111"/>
      <c r="H282" s="2">
        <f t="shared" ref="H282:H284" si="40">SUM(F282:G282)*D282</f>
        <v>0</v>
      </c>
      <c r="I282" s="59"/>
    </row>
    <row r="283" spans="1:10" ht="45" x14ac:dyDescent="0.2">
      <c r="A283" s="97"/>
      <c r="B283" s="6" t="s">
        <v>317</v>
      </c>
      <c r="C283" s="3" t="s">
        <v>318</v>
      </c>
      <c r="D283" s="4">
        <v>110</v>
      </c>
      <c r="E283" s="1" t="s">
        <v>18</v>
      </c>
      <c r="F283" s="111"/>
      <c r="G283" s="111"/>
      <c r="H283" s="2">
        <f t="shared" si="40"/>
        <v>0</v>
      </c>
      <c r="I283" s="59"/>
    </row>
    <row r="284" spans="1:10" ht="60" x14ac:dyDescent="0.2">
      <c r="A284" s="97"/>
      <c r="B284" s="6" t="s">
        <v>319</v>
      </c>
      <c r="C284" s="3" t="s">
        <v>320</v>
      </c>
      <c r="D284" s="4">
        <v>1</v>
      </c>
      <c r="E284" s="1" t="s">
        <v>21</v>
      </c>
      <c r="F284" s="5" t="s">
        <v>22</v>
      </c>
      <c r="G284" s="111"/>
      <c r="H284" s="2">
        <f t="shared" si="40"/>
        <v>0</v>
      </c>
      <c r="I284" s="59"/>
    </row>
    <row r="285" spans="1:10" s="78" customFormat="1" x14ac:dyDescent="0.25">
      <c r="A285" s="72"/>
      <c r="B285" s="28"/>
      <c r="C285" s="45" t="s">
        <v>224</v>
      </c>
      <c r="D285" s="29"/>
      <c r="E285" s="24"/>
      <c r="F285" s="77">
        <f>SUMPRODUCT(D230:D284,F230:F284)</f>
        <v>0</v>
      </c>
      <c r="G285" s="77">
        <f>SUMPRODUCT(D230:D284,G230:G284)</f>
        <v>0</v>
      </c>
      <c r="H285" s="30">
        <f>SUM(H230:H284)</f>
        <v>0</v>
      </c>
      <c r="J285" s="79"/>
    </row>
    <row r="286" spans="1:10" s="67" customFormat="1" x14ac:dyDescent="0.2">
      <c r="A286" s="71"/>
      <c r="B286" s="31" t="s">
        <v>221</v>
      </c>
      <c r="C286" s="32" t="s">
        <v>222</v>
      </c>
      <c r="D286" s="33"/>
      <c r="E286" s="34"/>
      <c r="F286" s="35"/>
      <c r="G286" s="35"/>
      <c r="H286" s="36"/>
    </row>
    <row r="287" spans="1:10" s="78" customFormat="1" x14ac:dyDescent="0.25">
      <c r="A287" s="98"/>
      <c r="B287" s="81">
        <v>2</v>
      </c>
      <c r="C287" s="82" t="s">
        <v>182</v>
      </c>
      <c r="D287" s="99"/>
      <c r="E287" s="100"/>
      <c r="F287" s="101"/>
      <c r="G287" s="18"/>
      <c r="H287" s="102"/>
    </row>
    <row r="288" spans="1:10" s="78" customFormat="1" ht="45" x14ac:dyDescent="0.25">
      <c r="A288" s="98"/>
      <c r="B288" s="87" t="s">
        <v>26</v>
      </c>
      <c r="C288" s="88" t="s">
        <v>183</v>
      </c>
      <c r="D288" s="89">
        <v>11</v>
      </c>
      <c r="E288" s="90" t="s">
        <v>18</v>
      </c>
      <c r="F288" s="116"/>
      <c r="G288" s="117"/>
      <c r="H288" s="92">
        <f t="shared" ref="H288:H301" si="41">SUM(F288,G288)*D288</f>
        <v>0</v>
      </c>
    </row>
    <row r="289" spans="1:8" s="78" customFormat="1" ht="30" x14ac:dyDescent="0.25">
      <c r="A289" s="98"/>
      <c r="B289" s="93" t="s">
        <v>27</v>
      </c>
      <c r="C289" s="88" t="s">
        <v>184</v>
      </c>
      <c r="D289" s="89">
        <v>1</v>
      </c>
      <c r="E289" s="90" t="s">
        <v>21</v>
      </c>
      <c r="F289" s="91" t="s">
        <v>22</v>
      </c>
      <c r="G289" s="117"/>
      <c r="H289" s="92">
        <f t="shared" si="41"/>
        <v>0</v>
      </c>
    </row>
    <row r="290" spans="1:8" s="78" customFormat="1" ht="60" x14ac:dyDescent="0.25">
      <c r="A290" s="80"/>
      <c r="B290" s="87" t="s">
        <v>89</v>
      </c>
      <c r="C290" s="94" t="s">
        <v>207</v>
      </c>
      <c r="D290" s="83">
        <v>1</v>
      </c>
      <c r="E290" s="84" t="s">
        <v>18</v>
      </c>
      <c r="F290" s="118"/>
      <c r="G290" s="119"/>
      <c r="H290" s="86">
        <f t="shared" si="41"/>
        <v>0</v>
      </c>
    </row>
    <row r="291" spans="1:8" s="78" customFormat="1" x14ac:dyDescent="0.25">
      <c r="A291" s="80"/>
      <c r="B291" s="87" t="s">
        <v>90</v>
      </c>
      <c r="C291" s="94" t="s">
        <v>200</v>
      </c>
      <c r="D291" s="83">
        <v>2</v>
      </c>
      <c r="E291" s="84" t="s">
        <v>18</v>
      </c>
      <c r="F291" s="118"/>
      <c r="G291" s="117"/>
      <c r="H291" s="86">
        <f t="shared" si="41"/>
        <v>0</v>
      </c>
    </row>
    <row r="292" spans="1:8" s="78" customFormat="1" x14ac:dyDescent="0.25">
      <c r="A292" s="98"/>
      <c r="B292" s="87" t="s">
        <v>92</v>
      </c>
      <c r="C292" s="88" t="s">
        <v>192</v>
      </c>
      <c r="D292" s="89">
        <v>3</v>
      </c>
      <c r="E292" s="90" t="s">
        <v>18</v>
      </c>
      <c r="F292" s="116"/>
      <c r="G292" s="117"/>
      <c r="H292" s="92">
        <f t="shared" si="41"/>
        <v>0</v>
      </c>
    </row>
    <row r="293" spans="1:8" s="78" customFormat="1" ht="30" x14ac:dyDescent="0.25">
      <c r="A293" s="98"/>
      <c r="B293" s="87" t="s">
        <v>152</v>
      </c>
      <c r="C293" s="88" t="s">
        <v>208</v>
      </c>
      <c r="D293" s="89">
        <v>4</v>
      </c>
      <c r="E293" s="90" t="s">
        <v>18</v>
      </c>
      <c r="F293" s="116"/>
      <c r="G293" s="119"/>
      <c r="H293" s="92">
        <f t="shared" si="41"/>
        <v>0</v>
      </c>
    </row>
    <row r="294" spans="1:8" s="78" customFormat="1" ht="45" x14ac:dyDescent="0.25">
      <c r="A294" s="98"/>
      <c r="B294" s="87" t="s">
        <v>209</v>
      </c>
      <c r="C294" s="88" t="s">
        <v>210</v>
      </c>
      <c r="D294" s="89">
        <v>1</v>
      </c>
      <c r="E294" s="90" t="s">
        <v>18</v>
      </c>
      <c r="F294" s="118"/>
      <c r="G294" s="119"/>
      <c r="H294" s="92">
        <f t="shared" si="41"/>
        <v>0</v>
      </c>
    </row>
    <row r="295" spans="1:8" s="78" customFormat="1" ht="30" x14ac:dyDescent="0.25">
      <c r="A295" s="98"/>
      <c r="B295" s="87" t="s">
        <v>211</v>
      </c>
      <c r="C295" s="88" t="s">
        <v>186</v>
      </c>
      <c r="D295" s="89">
        <v>10</v>
      </c>
      <c r="E295" s="90" t="s">
        <v>17</v>
      </c>
      <c r="F295" s="118"/>
      <c r="G295" s="117"/>
      <c r="H295" s="92">
        <f t="shared" si="41"/>
        <v>0</v>
      </c>
    </row>
    <row r="296" spans="1:8" s="78" customFormat="1" x14ac:dyDescent="0.25">
      <c r="A296" s="98"/>
      <c r="B296" s="87" t="s">
        <v>212</v>
      </c>
      <c r="C296" s="88" t="s">
        <v>187</v>
      </c>
      <c r="D296" s="89">
        <v>1</v>
      </c>
      <c r="E296" s="90" t="s">
        <v>18</v>
      </c>
      <c r="F296" s="116"/>
      <c r="G296" s="117"/>
      <c r="H296" s="92">
        <f t="shared" si="41"/>
        <v>0</v>
      </c>
    </row>
    <row r="297" spans="1:8" s="78" customFormat="1" x14ac:dyDescent="0.25">
      <c r="A297" s="98"/>
      <c r="B297" s="87" t="s">
        <v>213</v>
      </c>
      <c r="C297" s="88" t="s">
        <v>214</v>
      </c>
      <c r="D297" s="89">
        <v>4</v>
      </c>
      <c r="E297" s="90" t="s">
        <v>18</v>
      </c>
      <c r="F297" s="116"/>
      <c r="G297" s="119"/>
      <c r="H297" s="92">
        <f t="shared" si="41"/>
        <v>0</v>
      </c>
    </row>
    <row r="298" spans="1:8" s="78" customFormat="1" x14ac:dyDescent="0.25">
      <c r="A298" s="98"/>
      <c r="B298" s="87" t="s">
        <v>216</v>
      </c>
      <c r="C298" s="94" t="s">
        <v>215</v>
      </c>
      <c r="D298" s="83">
        <v>1</v>
      </c>
      <c r="E298" s="84" t="s">
        <v>18</v>
      </c>
      <c r="F298" s="118"/>
      <c r="G298" s="119"/>
      <c r="H298" s="86">
        <f t="shared" si="41"/>
        <v>0</v>
      </c>
    </row>
    <row r="299" spans="1:8" s="78" customFormat="1" ht="30" x14ac:dyDescent="0.25">
      <c r="A299" s="98"/>
      <c r="B299" s="87" t="s">
        <v>217</v>
      </c>
      <c r="C299" s="94" t="s">
        <v>191</v>
      </c>
      <c r="D299" s="83">
        <v>2</v>
      </c>
      <c r="E299" s="84" t="s">
        <v>18</v>
      </c>
      <c r="F299" s="118"/>
      <c r="G299" s="117"/>
      <c r="H299" s="92">
        <f t="shared" si="41"/>
        <v>0</v>
      </c>
    </row>
    <row r="300" spans="1:8" s="78" customFormat="1" ht="30" x14ac:dyDescent="0.25">
      <c r="A300" s="98"/>
      <c r="B300" s="87" t="s">
        <v>345</v>
      </c>
      <c r="C300" s="88" t="s">
        <v>193</v>
      </c>
      <c r="D300" s="89">
        <v>1</v>
      </c>
      <c r="E300" s="90" t="s">
        <v>18</v>
      </c>
      <c r="F300" s="116"/>
      <c r="G300" s="117"/>
      <c r="H300" s="92">
        <f t="shared" si="41"/>
        <v>0</v>
      </c>
    </row>
    <row r="301" spans="1:8" s="78" customFormat="1" ht="30" x14ac:dyDescent="0.25">
      <c r="A301" s="80"/>
      <c r="B301" s="87" t="s">
        <v>347</v>
      </c>
      <c r="C301" s="88" t="s">
        <v>344</v>
      </c>
      <c r="D301" s="89">
        <v>3</v>
      </c>
      <c r="E301" s="90" t="s">
        <v>18</v>
      </c>
      <c r="F301" s="116"/>
      <c r="G301" s="119"/>
      <c r="H301" s="92">
        <f t="shared" si="41"/>
        <v>0</v>
      </c>
    </row>
    <row r="302" spans="1:8" s="67" customFormat="1" x14ac:dyDescent="0.2">
      <c r="A302" s="72"/>
      <c r="B302" s="28"/>
      <c r="C302" s="45" t="s">
        <v>218</v>
      </c>
      <c r="D302" s="29"/>
      <c r="E302" s="24"/>
      <c r="F302" s="77">
        <f>SUMPRODUCT(F288:F301,D288:D301)</f>
        <v>0</v>
      </c>
      <c r="G302" s="77">
        <f>SUMPRODUCT(G288:G301,D288:D301)</f>
        <v>0</v>
      </c>
      <c r="H302" s="30">
        <f>SUM(H288:H301)</f>
        <v>0</v>
      </c>
    </row>
    <row r="303" spans="1:8" s="78" customFormat="1" x14ac:dyDescent="0.25">
      <c r="A303" s="72"/>
      <c r="B303" s="28"/>
      <c r="C303" s="45" t="s">
        <v>219</v>
      </c>
      <c r="D303" s="29"/>
      <c r="E303" s="24"/>
      <c r="F303" s="77">
        <f>F228+F285+F302</f>
        <v>0</v>
      </c>
      <c r="G303" s="77">
        <f>G228+G285+G302</f>
        <v>0</v>
      </c>
      <c r="H303" s="96">
        <f>H228+H285+H302</f>
        <v>0</v>
      </c>
    </row>
    <row r="304" spans="1:8" s="67" customFormat="1" x14ac:dyDescent="0.2">
      <c r="A304" s="71"/>
      <c r="B304" s="31" t="s">
        <v>206</v>
      </c>
      <c r="C304" s="32" t="s">
        <v>169</v>
      </c>
      <c r="D304" s="33"/>
      <c r="E304" s="34"/>
      <c r="F304" s="35"/>
      <c r="G304" s="35"/>
      <c r="H304" s="36"/>
    </row>
    <row r="305" spans="1:9" ht="15" customHeight="1" x14ac:dyDescent="0.2">
      <c r="A305" s="72"/>
      <c r="B305" s="21">
        <v>1</v>
      </c>
      <c r="C305" s="22" t="s">
        <v>24</v>
      </c>
      <c r="D305" s="23"/>
      <c r="E305" s="24"/>
      <c r="F305" s="25"/>
      <c r="G305" s="25"/>
      <c r="H305" s="26"/>
      <c r="I305" s="59"/>
    </row>
    <row r="306" spans="1:9" x14ac:dyDescent="0.2">
      <c r="A306" s="75"/>
      <c r="B306" s="12" t="s">
        <v>0</v>
      </c>
      <c r="C306" s="8" t="s">
        <v>50</v>
      </c>
      <c r="D306" s="9">
        <v>188</v>
      </c>
      <c r="E306" s="10" t="s">
        <v>25</v>
      </c>
      <c r="F306" s="13" t="s">
        <v>22</v>
      </c>
      <c r="G306" s="113"/>
      <c r="H306" s="11">
        <f>SUM(F306,G306)*D306</f>
        <v>0</v>
      </c>
      <c r="I306" s="60" t="s">
        <v>19</v>
      </c>
    </row>
    <row r="307" spans="1:9" ht="30" x14ac:dyDescent="0.2">
      <c r="A307" s="75"/>
      <c r="B307" s="12" t="s">
        <v>1</v>
      </c>
      <c r="C307" s="3" t="s">
        <v>122</v>
      </c>
      <c r="D307" s="9">
        <f>(16.5+13.5)*2.5*0.2+(2*4)</f>
        <v>23</v>
      </c>
      <c r="E307" s="10" t="s">
        <v>25</v>
      </c>
      <c r="F307" s="13" t="s">
        <v>22</v>
      </c>
      <c r="G307" s="113"/>
      <c r="H307" s="11">
        <f t="shared" ref="H307:H317" si="42">SUM(F307,G307)*D307</f>
        <v>0</v>
      </c>
    </row>
    <row r="308" spans="1:9" x14ac:dyDescent="0.2">
      <c r="A308" s="75"/>
      <c r="B308" s="12" t="s">
        <v>2</v>
      </c>
      <c r="C308" s="3" t="s">
        <v>119</v>
      </c>
      <c r="D308" s="9">
        <f>(5*2.8)*2.6</f>
        <v>36.4</v>
      </c>
      <c r="E308" s="10" t="s">
        <v>25</v>
      </c>
      <c r="F308" s="13" t="s">
        <v>22</v>
      </c>
      <c r="G308" s="113"/>
      <c r="H308" s="11">
        <f t="shared" si="42"/>
        <v>0</v>
      </c>
    </row>
    <row r="309" spans="1:9" x14ac:dyDescent="0.2">
      <c r="A309" s="75"/>
      <c r="B309" s="12" t="s">
        <v>3</v>
      </c>
      <c r="C309" s="3" t="s">
        <v>120</v>
      </c>
      <c r="D309" s="9">
        <f>D308</f>
        <v>36.4</v>
      </c>
      <c r="E309" s="10" t="s">
        <v>25</v>
      </c>
      <c r="F309" s="13" t="s">
        <v>22</v>
      </c>
      <c r="G309" s="113"/>
      <c r="H309" s="11">
        <f t="shared" si="42"/>
        <v>0</v>
      </c>
    </row>
    <row r="310" spans="1:9" ht="30" x14ac:dyDescent="0.2">
      <c r="A310" s="75"/>
      <c r="B310" s="12" t="s">
        <v>4</v>
      </c>
      <c r="C310" s="8" t="s">
        <v>51</v>
      </c>
      <c r="D310" s="9">
        <v>188</v>
      </c>
      <c r="E310" s="10" t="s">
        <v>18</v>
      </c>
      <c r="F310" s="13" t="s">
        <v>22</v>
      </c>
      <c r="G310" s="113"/>
      <c r="H310" s="11">
        <f t="shared" si="42"/>
        <v>0</v>
      </c>
    </row>
    <row r="311" spans="1:9" ht="45" x14ac:dyDescent="0.2">
      <c r="A311" s="75"/>
      <c r="B311" s="12" t="s">
        <v>5</v>
      </c>
      <c r="C311" s="8" t="s">
        <v>88</v>
      </c>
      <c r="D311" s="9">
        <v>1</v>
      </c>
      <c r="E311" s="10" t="s">
        <v>58</v>
      </c>
      <c r="F311" s="13" t="s">
        <v>22</v>
      </c>
      <c r="G311" s="120"/>
      <c r="H311" s="11">
        <f t="shared" si="42"/>
        <v>0</v>
      </c>
    </row>
    <row r="312" spans="1:9" ht="13.5" customHeight="1" x14ac:dyDescent="0.2">
      <c r="A312" s="75"/>
      <c r="B312" s="12" t="s">
        <v>20</v>
      </c>
      <c r="C312" s="8" t="s">
        <v>123</v>
      </c>
      <c r="D312" s="9">
        <f>(3*1.4*0.8)+(3*1.4*1.3)</f>
        <v>8.82</v>
      </c>
      <c r="E312" s="10" t="s">
        <v>25</v>
      </c>
      <c r="F312" s="13" t="s">
        <v>22</v>
      </c>
      <c r="G312" s="113"/>
      <c r="H312" s="11">
        <f t="shared" si="42"/>
        <v>0</v>
      </c>
    </row>
    <row r="313" spans="1:9" ht="13.5" customHeight="1" x14ac:dyDescent="0.2">
      <c r="A313" s="75"/>
      <c r="B313" s="12" t="s">
        <v>45</v>
      </c>
      <c r="C313" s="8" t="s">
        <v>125</v>
      </c>
      <c r="D313" s="9">
        <f>2*(0.7+0.5)</f>
        <v>2.4</v>
      </c>
      <c r="E313" s="10" t="s">
        <v>25</v>
      </c>
      <c r="F313" s="13" t="s">
        <v>22</v>
      </c>
      <c r="G313" s="113"/>
      <c r="H313" s="11">
        <f t="shared" si="42"/>
        <v>0</v>
      </c>
    </row>
    <row r="314" spans="1:9" x14ac:dyDescent="0.2">
      <c r="A314" s="75"/>
      <c r="B314" s="12" t="s">
        <v>97</v>
      </c>
      <c r="C314" s="8" t="s">
        <v>124</v>
      </c>
      <c r="D314" s="9">
        <v>2</v>
      </c>
      <c r="E314" s="10" t="s">
        <v>18</v>
      </c>
      <c r="F314" s="13" t="s">
        <v>22</v>
      </c>
      <c r="G314" s="113"/>
      <c r="H314" s="11">
        <f t="shared" si="42"/>
        <v>0</v>
      </c>
    </row>
    <row r="315" spans="1:9" ht="45" x14ac:dyDescent="0.2">
      <c r="A315" s="75"/>
      <c r="B315" s="12" t="s">
        <v>134</v>
      </c>
      <c r="C315" s="8" t="s">
        <v>180</v>
      </c>
      <c r="D315" s="9">
        <f>6</f>
        <v>6</v>
      </c>
      <c r="E315" s="10" t="s">
        <v>17</v>
      </c>
      <c r="F315" s="13" t="s">
        <v>22</v>
      </c>
      <c r="G315" s="113"/>
      <c r="H315" s="11">
        <f t="shared" si="42"/>
        <v>0</v>
      </c>
    </row>
    <row r="316" spans="1:9" x14ac:dyDescent="0.2">
      <c r="A316" s="75"/>
      <c r="B316" s="12" t="s">
        <v>135</v>
      </c>
      <c r="C316" s="8" t="s">
        <v>171</v>
      </c>
      <c r="D316" s="9">
        <v>1</v>
      </c>
      <c r="E316" s="10" t="s">
        <v>18</v>
      </c>
      <c r="F316" s="13" t="s">
        <v>22</v>
      </c>
      <c r="G316" s="113"/>
      <c r="H316" s="11">
        <f t="shared" si="42"/>
        <v>0</v>
      </c>
    </row>
    <row r="317" spans="1:9" ht="30" x14ac:dyDescent="0.2">
      <c r="A317" s="75"/>
      <c r="B317" s="12" t="s">
        <v>136</v>
      </c>
      <c r="C317" s="76" t="s">
        <v>54</v>
      </c>
      <c r="D317" s="9">
        <f>(D306+D307+D310)*0.1</f>
        <v>39.9</v>
      </c>
      <c r="E317" s="27" t="s">
        <v>53</v>
      </c>
      <c r="F317" s="112"/>
      <c r="G317" s="112"/>
      <c r="H317" s="11">
        <f t="shared" si="42"/>
        <v>0</v>
      </c>
    </row>
    <row r="318" spans="1:9" x14ac:dyDescent="0.2">
      <c r="A318" s="72"/>
      <c r="B318" s="28">
        <v>2</v>
      </c>
      <c r="C318" s="22" t="s">
        <v>167</v>
      </c>
      <c r="D318" s="29"/>
      <c r="E318" s="24"/>
      <c r="F318" s="25"/>
      <c r="G318" s="25"/>
      <c r="H318" s="26"/>
    </row>
    <row r="319" spans="1:9" ht="60" x14ac:dyDescent="0.2">
      <c r="A319" s="73"/>
      <c r="B319" s="6" t="s">
        <v>26</v>
      </c>
      <c r="C319" s="3" t="s">
        <v>60</v>
      </c>
      <c r="D319" s="4">
        <f>(2.8+2.7+3.05+3.3)*2.6</f>
        <v>30.81</v>
      </c>
      <c r="E319" s="1" t="s">
        <v>25</v>
      </c>
      <c r="F319" s="111"/>
      <c r="G319" s="111"/>
      <c r="H319" s="2">
        <f t="shared" ref="H319:H324" si="43">SUM(F319,G319)*D319</f>
        <v>0</v>
      </c>
    </row>
    <row r="320" spans="1:9" ht="60" x14ac:dyDescent="0.2">
      <c r="A320" s="73"/>
      <c r="B320" s="6" t="s">
        <v>27</v>
      </c>
      <c r="C320" s="3" t="s">
        <v>91</v>
      </c>
      <c r="D320" s="4">
        <f>2.35*2.6</f>
        <v>6.11</v>
      </c>
      <c r="E320" s="1" t="s">
        <v>25</v>
      </c>
      <c r="F320" s="111"/>
      <c r="G320" s="111"/>
      <c r="H320" s="2">
        <f t="shared" si="43"/>
        <v>0</v>
      </c>
    </row>
    <row r="321" spans="1:8" ht="60" x14ac:dyDescent="0.2">
      <c r="A321" s="73"/>
      <c r="B321" s="6" t="s">
        <v>89</v>
      </c>
      <c r="C321" s="3" t="s">
        <v>98</v>
      </c>
      <c r="D321" s="4">
        <f>(1.2+1.2)*2.6+D313</f>
        <v>8.64</v>
      </c>
      <c r="E321" s="1" t="s">
        <v>25</v>
      </c>
      <c r="F321" s="111"/>
      <c r="G321" s="111"/>
      <c r="H321" s="2">
        <f t="shared" si="43"/>
        <v>0</v>
      </c>
    </row>
    <row r="322" spans="1:8" ht="45" x14ac:dyDescent="0.2">
      <c r="A322" s="73"/>
      <c r="B322" s="6" t="s">
        <v>90</v>
      </c>
      <c r="C322" s="3" t="s">
        <v>151</v>
      </c>
      <c r="D322" s="4">
        <v>3</v>
      </c>
      <c r="E322" s="1" t="s">
        <v>18</v>
      </c>
      <c r="F322" s="111"/>
      <c r="G322" s="111"/>
      <c r="H322" s="2">
        <f t="shared" si="43"/>
        <v>0</v>
      </c>
    </row>
    <row r="323" spans="1:8" ht="30" x14ac:dyDescent="0.2">
      <c r="A323" s="73"/>
      <c r="B323" s="6" t="s">
        <v>92</v>
      </c>
      <c r="C323" s="3" t="s">
        <v>153</v>
      </c>
      <c r="D323" s="4">
        <v>1</v>
      </c>
      <c r="E323" s="1" t="s">
        <v>18</v>
      </c>
      <c r="F323" s="111"/>
      <c r="G323" s="111"/>
      <c r="H323" s="2">
        <f t="shared" si="43"/>
        <v>0</v>
      </c>
    </row>
    <row r="324" spans="1:8" ht="45" x14ac:dyDescent="0.2">
      <c r="A324" s="73"/>
      <c r="B324" s="6" t="s">
        <v>152</v>
      </c>
      <c r="C324" s="3" t="s">
        <v>154</v>
      </c>
      <c r="D324" s="4">
        <v>1</v>
      </c>
      <c r="E324" s="1" t="s">
        <v>18</v>
      </c>
      <c r="F324" s="111"/>
      <c r="G324" s="111"/>
      <c r="H324" s="2">
        <f t="shared" si="43"/>
        <v>0</v>
      </c>
    </row>
    <row r="325" spans="1:8" ht="12.75" customHeight="1" x14ac:dyDescent="0.2">
      <c r="A325" s="72"/>
      <c r="B325" s="28">
        <v>3</v>
      </c>
      <c r="C325" s="22" t="s">
        <v>126</v>
      </c>
      <c r="D325" s="29"/>
      <c r="E325" s="24"/>
      <c r="F325" s="25"/>
      <c r="G325" s="25"/>
      <c r="H325" s="26"/>
    </row>
    <row r="326" spans="1:8" ht="30" x14ac:dyDescent="0.2">
      <c r="A326" s="73"/>
      <c r="B326" s="6" t="s">
        <v>28</v>
      </c>
      <c r="C326" s="3" t="s">
        <v>116</v>
      </c>
      <c r="D326" s="4">
        <v>188</v>
      </c>
      <c r="E326" s="1" t="s">
        <v>25</v>
      </c>
      <c r="F326" s="111"/>
      <c r="G326" s="111"/>
      <c r="H326" s="2">
        <f t="shared" ref="H326:H328" si="44">SUM(F326,G326)*D326</f>
        <v>0</v>
      </c>
    </row>
    <row r="327" spans="1:8" ht="60" x14ac:dyDescent="0.2">
      <c r="A327" s="73"/>
      <c r="B327" s="6" t="s">
        <v>29</v>
      </c>
      <c r="C327" s="3" t="s">
        <v>337</v>
      </c>
      <c r="D327" s="4">
        <v>188</v>
      </c>
      <c r="E327" s="1" t="s">
        <v>25</v>
      </c>
      <c r="F327" s="111"/>
      <c r="G327" s="111"/>
      <c r="H327" s="2">
        <f t="shared" si="44"/>
        <v>0</v>
      </c>
    </row>
    <row r="328" spans="1:8" ht="30" x14ac:dyDescent="0.2">
      <c r="A328" s="73"/>
      <c r="B328" s="6" t="s">
        <v>103</v>
      </c>
      <c r="C328" s="3" t="s">
        <v>55</v>
      </c>
      <c r="D328" s="9">
        <f>25*2+3.6*2</f>
        <v>57.2</v>
      </c>
      <c r="E328" s="10" t="s">
        <v>25</v>
      </c>
      <c r="F328" s="113"/>
      <c r="G328" s="113"/>
      <c r="H328" s="11">
        <f t="shared" si="44"/>
        <v>0</v>
      </c>
    </row>
    <row r="329" spans="1:8" ht="12.75" customHeight="1" x14ac:dyDescent="0.2">
      <c r="A329" s="72"/>
      <c r="B329" s="28">
        <v>4</v>
      </c>
      <c r="C329" s="22" t="s">
        <v>30</v>
      </c>
      <c r="D329" s="29"/>
      <c r="E329" s="24"/>
      <c r="F329" s="25"/>
      <c r="G329" s="25"/>
      <c r="H329" s="26"/>
    </row>
    <row r="330" spans="1:8" ht="45" x14ac:dyDescent="0.2">
      <c r="A330" s="73"/>
      <c r="B330" s="6" t="s">
        <v>31</v>
      </c>
      <c r="C330" s="3" t="s">
        <v>117</v>
      </c>
      <c r="D330" s="4">
        <v>15</v>
      </c>
      <c r="E330" s="1" t="s">
        <v>25</v>
      </c>
      <c r="F330" s="111"/>
      <c r="G330" s="111"/>
      <c r="H330" s="2">
        <f t="shared" ref="H330:H331" si="45">SUM(F330,G330)*D330</f>
        <v>0</v>
      </c>
    </row>
    <row r="331" spans="1:8" ht="45" x14ac:dyDescent="0.2">
      <c r="A331" s="73"/>
      <c r="B331" s="6" t="s">
        <v>32</v>
      </c>
      <c r="C331" s="3" t="s">
        <v>93</v>
      </c>
      <c r="D331" s="4">
        <v>2</v>
      </c>
      <c r="E331" s="1" t="s">
        <v>25</v>
      </c>
      <c r="F331" s="111"/>
      <c r="G331" s="111"/>
      <c r="H331" s="2">
        <f t="shared" si="45"/>
        <v>0</v>
      </c>
    </row>
    <row r="332" spans="1:8" ht="12.75" customHeight="1" x14ac:dyDescent="0.2">
      <c r="A332" s="72"/>
      <c r="B332" s="28">
        <v>5</v>
      </c>
      <c r="C332" s="22" t="s">
        <v>33</v>
      </c>
      <c r="D332" s="29"/>
      <c r="E332" s="24"/>
      <c r="F332" s="25"/>
      <c r="G332" s="25"/>
      <c r="H332" s="26"/>
    </row>
    <row r="333" spans="1:8" ht="45" x14ac:dyDescent="0.2">
      <c r="A333" s="73"/>
      <c r="B333" s="6" t="s">
        <v>34</v>
      </c>
      <c r="C333" s="3" t="s">
        <v>173</v>
      </c>
      <c r="D333" s="4">
        <f>D312</f>
        <v>8.82</v>
      </c>
      <c r="E333" s="1" t="s">
        <v>25</v>
      </c>
      <c r="F333" s="111"/>
      <c r="G333" s="111"/>
      <c r="H333" s="2">
        <f t="shared" ref="H333" si="46">SUM(F333,G333)*D333</f>
        <v>0</v>
      </c>
    </row>
    <row r="334" spans="1:8" ht="12.75" customHeight="1" x14ac:dyDescent="0.2">
      <c r="A334" s="72"/>
      <c r="B334" s="28">
        <v>6</v>
      </c>
      <c r="C334" s="22" t="s">
        <v>35</v>
      </c>
      <c r="D334" s="29"/>
      <c r="E334" s="24"/>
      <c r="F334" s="25"/>
      <c r="G334" s="25"/>
      <c r="H334" s="26"/>
    </row>
    <row r="335" spans="1:8" ht="60" x14ac:dyDescent="0.2">
      <c r="A335" s="73"/>
      <c r="B335" s="6" t="s">
        <v>36</v>
      </c>
      <c r="C335" s="3" t="s">
        <v>59</v>
      </c>
      <c r="D335" s="4">
        <f>D328*2.6</f>
        <v>148.72</v>
      </c>
      <c r="E335" s="1" t="s">
        <v>25</v>
      </c>
      <c r="F335" s="111"/>
      <c r="G335" s="111"/>
      <c r="H335" s="2">
        <f t="shared" ref="H335:H339" si="47">SUM(F335,G335)*D335</f>
        <v>0</v>
      </c>
    </row>
    <row r="336" spans="1:8" ht="60" x14ac:dyDescent="0.2">
      <c r="A336" s="73"/>
      <c r="B336" s="6" t="s">
        <v>37</v>
      </c>
      <c r="C336" s="3" t="s">
        <v>147</v>
      </c>
      <c r="D336" s="4">
        <v>12</v>
      </c>
      <c r="E336" s="1" t="s">
        <v>25</v>
      </c>
      <c r="F336" s="111"/>
      <c r="G336" s="111"/>
      <c r="H336" s="2">
        <f t="shared" si="47"/>
        <v>0</v>
      </c>
    </row>
    <row r="337" spans="1:8" ht="60" x14ac:dyDescent="0.2">
      <c r="A337" s="73"/>
      <c r="B337" s="6" t="s">
        <v>38</v>
      </c>
      <c r="C337" s="3" t="s">
        <v>61</v>
      </c>
      <c r="D337" s="4">
        <f>(D328*0.8)+(6*1*2.2*2)</f>
        <v>72.16</v>
      </c>
      <c r="E337" s="1" t="s">
        <v>25</v>
      </c>
      <c r="F337" s="111"/>
      <c r="G337" s="111"/>
      <c r="H337" s="2">
        <f t="shared" si="47"/>
        <v>0</v>
      </c>
    </row>
    <row r="338" spans="1:8" x14ac:dyDescent="0.2">
      <c r="A338" s="73"/>
      <c r="B338" s="6" t="s">
        <v>39</v>
      </c>
      <c r="C338" s="3" t="s">
        <v>109</v>
      </c>
      <c r="D338" s="4">
        <f>(30*2.5)</f>
        <v>75</v>
      </c>
      <c r="E338" s="1" t="s">
        <v>25</v>
      </c>
      <c r="F338" s="111"/>
      <c r="G338" s="111"/>
      <c r="H338" s="2">
        <f t="shared" si="47"/>
        <v>0</v>
      </c>
    </row>
    <row r="339" spans="1:8" ht="12.75" customHeight="1" x14ac:dyDescent="0.2">
      <c r="A339" s="73"/>
      <c r="B339" s="6" t="s">
        <v>146</v>
      </c>
      <c r="C339" s="3" t="s">
        <v>47</v>
      </c>
      <c r="D339" s="4">
        <v>6</v>
      </c>
      <c r="E339" s="1" t="s">
        <v>25</v>
      </c>
      <c r="F339" s="111"/>
      <c r="G339" s="111"/>
      <c r="H339" s="2">
        <f t="shared" si="47"/>
        <v>0</v>
      </c>
    </row>
    <row r="340" spans="1:8" ht="12.75" customHeight="1" x14ac:dyDescent="0.2">
      <c r="A340" s="72"/>
      <c r="B340" s="28">
        <v>7</v>
      </c>
      <c r="C340" s="22" t="s">
        <v>178</v>
      </c>
      <c r="D340" s="29"/>
      <c r="E340" s="24"/>
      <c r="F340" s="25"/>
      <c r="G340" s="25"/>
      <c r="H340" s="26"/>
    </row>
    <row r="341" spans="1:8" ht="30" x14ac:dyDescent="0.2">
      <c r="A341" s="73"/>
      <c r="B341" s="6" t="s">
        <v>41</v>
      </c>
      <c r="C341" s="3" t="s">
        <v>63</v>
      </c>
      <c r="D341" s="4">
        <f>175</f>
        <v>175</v>
      </c>
      <c r="E341" s="1" t="s">
        <v>25</v>
      </c>
      <c r="F341" s="111"/>
      <c r="G341" s="111"/>
      <c r="H341" s="2">
        <f t="shared" ref="H341:H343" si="48">SUM(F341,G341)*D341</f>
        <v>0</v>
      </c>
    </row>
    <row r="342" spans="1:8" x14ac:dyDescent="0.2">
      <c r="A342" s="73"/>
      <c r="B342" s="6" t="s">
        <v>94</v>
      </c>
      <c r="C342" s="8" t="s">
        <v>144</v>
      </c>
      <c r="D342" s="4">
        <f>12/4</f>
        <v>3</v>
      </c>
      <c r="E342" s="1" t="s">
        <v>25</v>
      </c>
      <c r="F342" s="111"/>
      <c r="G342" s="111"/>
      <c r="H342" s="2">
        <f t="shared" si="48"/>
        <v>0</v>
      </c>
    </row>
    <row r="343" spans="1:8" x14ac:dyDescent="0.2">
      <c r="A343" s="73"/>
      <c r="B343" s="6" t="s">
        <v>95</v>
      </c>
      <c r="C343" s="8" t="s">
        <v>145</v>
      </c>
      <c r="D343" s="4">
        <v>2</v>
      </c>
      <c r="E343" s="1" t="s">
        <v>18</v>
      </c>
      <c r="F343" s="111"/>
      <c r="G343" s="111"/>
      <c r="H343" s="2">
        <f t="shared" si="48"/>
        <v>0</v>
      </c>
    </row>
    <row r="344" spans="1:8" ht="12.75" customHeight="1" x14ac:dyDescent="0.2">
      <c r="A344" s="72"/>
      <c r="B344" s="28">
        <v>8</v>
      </c>
      <c r="C344" s="22" t="s">
        <v>40</v>
      </c>
      <c r="D344" s="29"/>
      <c r="E344" s="24"/>
      <c r="F344" s="25"/>
      <c r="G344" s="25"/>
      <c r="H344" s="26"/>
    </row>
    <row r="345" spans="1:8" ht="45" x14ac:dyDescent="0.2">
      <c r="A345" s="73"/>
      <c r="B345" s="6" t="s">
        <v>42</v>
      </c>
      <c r="C345" s="3" t="s">
        <v>110</v>
      </c>
      <c r="D345" s="4">
        <v>1</v>
      </c>
      <c r="E345" s="1" t="s">
        <v>18</v>
      </c>
      <c r="F345" s="113"/>
      <c r="G345" s="113"/>
      <c r="H345" s="2">
        <f t="shared" ref="H345:H356" si="49">SUM(F345,G345)*D345</f>
        <v>0</v>
      </c>
    </row>
    <row r="346" spans="1:8" ht="30" x14ac:dyDescent="0.2">
      <c r="A346" s="73"/>
      <c r="B346" s="6" t="s">
        <v>43</v>
      </c>
      <c r="C346" s="3" t="s">
        <v>111</v>
      </c>
      <c r="D346" s="4">
        <v>4</v>
      </c>
      <c r="E346" s="1" t="s">
        <v>18</v>
      </c>
      <c r="F346" s="113"/>
      <c r="G346" s="113"/>
      <c r="H346" s="2">
        <f t="shared" si="49"/>
        <v>0</v>
      </c>
    </row>
    <row r="347" spans="1:8" ht="30" x14ac:dyDescent="0.2">
      <c r="A347" s="73"/>
      <c r="B347" s="6" t="s">
        <v>44</v>
      </c>
      <c r="C347" s="3" t="s">
        <v>181</v>
      </c>
      <c r="D347" s="4">
        <v>4</v>
      </c>
      <c r="E347" s="1" t="s">
        <v>18</v>
      </c>
      <c r="F347" s="113"/>
      <c r="G347" s="113"/>
      <c r="H347" s="2">
        <f t="shared" si="49"/>
        <v>0</v>
      </c>
    </row>
    <row r="348" spans="1:8" ht="30" x14ac:dyDescent="0.2">
      <c r="A348" s="73"/>
      <c r="B348" s="6" t="s">
        <v>105</v>
      </c>
      <c r="C348" s="3" t="s">
        <v>112</v>
      </c>
      <c r="D348" s="4">
        <v>4</v>
      </c>
      <c r="E348" s="1" t="s">
        <v>18</v>
      </c>
      <c r="F348" s="113"/>
      <c r="G348" s="113"/>
      <c r="H348" s="2">
        <f t="shared" si="49"/>
        <v>0</v>
      </c>
    </row>
    <row r="349" spans="1:8" ht="30" x14ac:dyDescent="0.2">
      <c r="A349" s="73"/>
      <c r="B349" s="6" t="s">
        <v>106</v>
      </c>
      <c r="C349" s="3" t="s">
        <v>113</v>
      </c>
      <c r="D349" s="4">
        <v>2</v>
      </c>
      <c r="E349" s="1" t="s">
        <v>18</v>
      </c>
      <c r="F349" s="113"/>
      <c r="G349" s="113"/>
      <c r="H349" s="2">
        <f t="shared" si="49"/>
        <v>0</v>
      </c>
    </row>
    <row r="350" spans="1:8" ht="30" x14ac:dyDescent="0.2">
      <c r="A350" s="73"/>
      <c r="B350" s="6" t="s">
        <v>107</v>
      </c>
      <c r="C350" s="3" t="s">
        <v>114</v>
      </c>
      <c r="D350" s="4">
        <v>3</v>
      </c>
      <c r="E350" s="1" t="s">
        <v>18</v>
      </c>
      <c r="F350" s="113"/>
      <c r="G350" s="113"/>
      <c r="H350" s="2">
        <f t="shared" si="49"/>
        <v>0</v>
      </c>
    </row>
    <row r="351" spans="1:8" ht="30" x14ac:dyDescent="0.2">
      <c r="A351" s="75"/>
      <c r="B351" s="7" t="s">
        <v>108</v>
      </c>
      <c r="C351" s="3" t="s">
        <v>115</v>
      </c>
      <c r="D351" s="9">
        <v>4</v>
      </c>
      <c r="E351" s="10" t="s">
        <v>18</v>
      </c>
      <c r="F351" s="113"/>
      <c r="G351" s="113"/>
      <c r="H351" s="11">
        <f t="shared" si="49"/>
        <v>0</v>
      </c>
    </row>
    <row r="352" spans="1:8" ht="60" x14ac:dyDescent="0.2">
      <c r="A352" s="75"/>
      <c r="B352" s="7" t="s">
        <v>137</v>
      </c>
      <c r="C352" s="8" t="s">
        <v>155</v>
      </c>
      <c r="D352" s="9">
        <v>4</v>
      </c>
      <c r="E352" s="10" t="s">
        <v>17</v>
      </c>
      <c r="F352" s="113"/>
      <c r="G352" s="113"/>
      <c r="H352" s="11">
        <f t="shared" si="49"/>
        <v>0</v>
      </c>
    </row>
    <row r="353" spans="1:8" ht="45" x14ac:dyDescent="0.2">
      <c r="A353" s="75"/>
      <c r="B353" s="7" t="s">
        <v>138</v>
      </c>
      <c r="C353" s="8" t="s">
        <v>166</v>
      </c>
      <c r="D353" s="9">
        <v>2</v>
      </c>
      <c r="E353" s="10" t="s">
        <v>17</v>
      </c>
      <c r="F353" s="113"/>
      <c r="G353" s="113"/>
      <c r="H353" s="11">
        <f t="shared" si="49"/>
        <v>0</v>
      </c>
    </row>
    <row r="354" spans="1:8" ht="30" x14ac:dyDescent="0.2">
      <c r="A354" s="75"/>
      <c r="B354" s="7" t="s">
        <v>139</v>
      </c>
      <c r="C354" s="8" t="s">
        <v>179</v>
      </c>
      <c r="D354" s="9">
        <v>1</v>
      </c>
      <c r="E354" s="10" t="s">
        <v>18</v>
      </c>
      <c r="F354" s="13" t="s">
        <v>22</v>
      </c>
      <c r="G354" s="113"/>
      <c r="H354" s="11">
        <f t="shared" si="49"/>
        <v>0</v>
      </c>
    </row>
    <row r="355" spans="1:8" ht="45" x14ac:dyDescent="0.2">
      <c r="A355" s="75"/>
      <c r="B355" s="7" t="s">
        <v>140</v>
      </c>
      <c r="C355" s="8" t="s">
        <v>177</v>
      </c>
      <c r="D355" s="9">
        <v>1</v>
      </c>
      <c r="E355" s="10" t="s">
        <v>18</v>
      </c>
      <c r="F355" s="113"/>
      <c r="G355" s="113"/>
      <c r="H355" s="11">
        <f t="shared" si="49"/>
        <v>0</v>
      </c>
    </row>
    <row r="356" spans="1:8" ht="45" x14ac:dyDescent="0.2">
      <c r="A356" s="75"/>
      <c r="B356" s="7" t="s">
        <v>141</v>
      </c>
      <c r="C356" s="8" t="s">
        <v>157</v>
      </c>
      <c r="D356" s="9">
        <v>1</v>
      </c>
      <c r="E356" s="10" t="s">
        <v>96</v>
      </c>
      <c r="F356" s="113"/>
      <c r="G356" s="113"/>
      <c r="H356" s="11">
        <f t="shared" si="49"/>
        <v>0</v>
      </c>
    </row>
    <row r="357" spans="1:8" ht="12.75" customHeight="1" x14ac:dyDescent="0.2">
      <c r="A357" s="72"/>
      <c r="B357" s="28">
        <v>9</v>
      </c>
      <c r="C357" s="22" t="s">
        <v>64</v>
      </c>
      <c r="D357" s="29"/>
      <c r="E357" s="24"/>
      <c r="F357" s="25"/>
      <c r="G357" s="25"/>
      <c r="H357" s="26"/>
    </row>
    <row r="358" spans="1:8" ht="45" x14ac:dyDescent="0.2">
      <c r="A358" s="73"/>
      <c r="B358" s="6" t="s">
        <v>65</v>
      </c>
      <c r="C358" s="3" t="s">
        <v>127</v>
      </c>
      <c r="D358" s="4">
        <f>0.6*1.4*2</f>
        <v>1.68</v>
      </c>
      <c r="E358" s="1" t="s">
        <v>25</v>
      </c>
      <c r="F358" s="111"/>
      <c r="G358" s="111"/>
      <c r="H358" s="2">
        <f t="shared" ref="H358:H365" si="50">SUM(F358,G358)*D358</f>
        <v>0</v>
      </c>
    </row>
    <row r="359" spans="1:8" ht="135" x14ac:dyDescent="0.2">
      <c r="A359" s="73"/>
      <c r="B359" s="6" t="s">
        <v>66</v>
      </c>
      <c r="C359" s="3" t="s">
        <v>174</v>
      </c>
      <c r="D359" s="4">
        <f>D308</f>
        <v>36.4</v>
      </c>
      <c r="E359" s="1" t="s">
        <v>25</v>
      </c>
      <c r="F359" s="111"/>
      <c r="G359" s="111"/>
      <c r="H359" s="2">
        <f t="shared" si="50"/>
        <v>0</v>
      </c>
    </row>
    <row r="360" spans="1:8" ht="165" x14ac:dyDescent="0.2">
      <c r="A360" s="73"/>
      <c r="B360" s="6" t="s">
        <v>67</v>
      </c>
      <c r="C360" s="3" t="s">
        <v>142</v>
      </c>
      <c r="D360" s="4">
        <f>D309</f>
        <v>36.4</v>
      </c>
      <c r="E360" s="1" t="s">
        <v>25</v>
      </c>
      <c r="F360" s="111"/>
      <c r="G360" s="111"/>
      <c r="H360" s="2">
        <f t="shared" si="50"/>
        <v>0</v>
      </c>
    </row>
    <row r="361" spans="1:8" x14ac:dyDescent="0.2">
      <c r="A361" s="73"/>
      <c r="B361" s="6" t="s">
        <v>68</v>
      </c>
      <c r="C361" s="3" t="s">
        <v>143</v>
      </c>
      <c r="D361" s="4">
        <v>1</v>
      </c>
      <c r="E361" s="1" t="s">
        <v>18</v>
      </c>
      <c r="F361" s="111"/>
      <c r="G361" s="111"/>
      <c r="H361" s="2">
        <f t="shared" si="50"/>
        <v>0</v>
      </c>
    </row>
    <row r="362" spans="1:8" ht="45" x14ac:dyDescent="0.2">
      <c r="A362" s="75"/>
      <c r="B362" s="7" t="s">
        <v>69</v>
      </c>
      <c r="C362" s="8" t="s">
        <v>100</v>
      </c>
      <c r="D362" s="9">
        <f>2.4*1</f>
        <v>2.4</v>
      </c>
      <c r="E362" s="10" t="s">
        <v>25</v>
      </c>
      <c r="F362" s="120"/>
      <c r="G362" s="120"/>
      <c r="H362" s="11">
        <f t="shared" si="50"/>
        <v>0</v>
      </c>
    </row>
    <row r="363" spans="1:8" ht="75" x14ac:dyDescent="0.2">
      <c r="A363" s="75"/>
      <c r="B363" s="7" t="s">
        <v>70</v>
      </c>
      <c r="C363" s="3" t="s">
        <v>130</v>
      </c>
      <c r="D363" s="9">
        <f>3.4*2.6</f>
        <v>8.84</v>
      </c>
      <c r="E363" s="10" t="s">
        <v>25</v>
      </c>
      <c r="F363" s="113"/>
      <c r="G363" s="113"/>
      <c r="H363" s="11">
        <f t="shared" si="50"/>
        <v>0</v>
      </c>
    </row>
    <row r="364" spans="1:8" ht="45" x14ac:dyDescent="0.2">
      <c r="A364" s="75"/>
      <c r="B364" s="7" t="s">
        <v>99</v>
      </c>
      <c r="C364" s="8" t="s">
        <v>149</v>
      </c>
      <c r="D364" s="4">
        <v>1</v>
      </c>
      <c r="E364" s="1" t="s">
        <v>18</v>
      </c>
      <c r="F364" s="113"/>
      <c r="G364" s="113"/>
      <c r="H364" s="11">
        <f t="shared" si="50"/>
        <v>0</v>
      </c>
    </row>
    <row r="365" spans="1:8" ht="45" x14ac:dyDescent="0.2">
      <c r="A365" s="75"/>
      <c r="B365" s="7" t="s">
        <v>101</v>
      </c>
      <c r="C365" s="8" t="s">
        <v>150</v>
      </c>
      <c r="D365" s="4">
        <v>6</v>
      </c>
      <c r="E365" s="1" t="s">
        <v>18</v>
      </c>
      <c r="F365" s="113"/>
      <c r="G365" s="113"/>
      <c r="H365" s="11">
        <f t="shared" si="50"/>
        <v>0</v>
      </c>
    </row>
    <row r="366" spans="1:8" ht="30" x14ac:dyDescent="0.2">
      <c r="A366" s="75"/>
      <c r="B366" s="7" t="s">
        <v>131</v>
      </c>
      <c r="C366" s="8" t="s">
        <v>148</v>
      </c>
      <c r="D366" s="4">
        <v>1</v>
      </c>
      <c r="E366" s="1" t="s">
        <v>18</v>
      </c>
      <c r="F366" s="113"/>
      <c r="G366" s="113"/>
      <c r="H366" s="11">
        <v>0</v>
      </c>
    </row>
    <row r="367" spans="1:8" ht="75" x14ac:dyDescent="0.2">
      <c r="A367" s="73"/>
      <c r="B367" s="7" t="s">
        <v>132</v>
      </c>
      <c r="C367" s="8" t="s">
        <v>159</v>
      </c>
      <c r="D367" s="4">
        <v>3</v>
      </c>
      <c r="E367" s="1" t="s">
        <v>18</v>
      </c>
      <c r="F367" s="111"/>
      <c r="G367" s="111"/>
      <c r="H367" s="2">
        <f t="shared" ref="H367:H371" si="51">SUM(F367,G367)*D367</f>
        <v>0</v>
      </c>
    </row>
    <row r="368" spans="1:8" ht="45" x14ac:dyDescent="0.2">
      <c r="A368" s="73"/>
      <c r="B368" s="7" t="s">
        <v>133</v>
      </c>
      <c r="C368" s="8" t="s">
        <v>161</v>
      </c>
      <c r="D368" s="4">
        <v>4</v>
      </c>
      <c r="E368" s="1" t="s">
        <v>18</v>
      </c>
      <c r="F368" s="111"/>
      <c r="G368" s="13" t="s">
        <v>22</v>
      </c>
      <c r="H368" s="2">
        <f t="shared" si="51"/>
        <v>0</v>
      </c>
    </row>
    <row r="369" spans="1:9" ht="30" x14ac:dyDescent="0.2">
      <c r="A369" s="73"/>
      <c r="B369" s="7" t="s">
        <v>158</v>
      </c>
      <c r="C369" s="8" t="s">
        <v>162</v>
      </c>
      <c r="D369" s="4">
        <v>4</v>
      </c>
      <c r="E369" s="1" t="s">
        <v>18</v>
      </c>
      <c r="F369" s="111"/>
      <c r="G369" s="13" t="s">
        <v>22</v>
      </c>
      <c r="H369" s="2">
        <f t="shared" si="51"/>
        <v>0</v>
      </c>
    </row>
    <row r="370" spans="1:9" ht="45" x14ac:dyDescent="0.2">
      <c r="A370" s="75"/>
      <c r="B370" s="7" t="s">
        <v>160</v>
      </c>
      <c r="C370" s="8" t="s">
        <v>71</v>
      </c>
      <c r="D370" s="9">
        <f>D306+2</f>
        <v>190</v>
      </c>
      <c r="E370" s="10" t="s">
        <v>25</v>
      </c>
      <c r="F370" s="113"/>
      <c r="G370" s="113"/>
      <c r="H370" s="11">
        <f t="shared" si="51"/>
        <v>0</v>
      </c>
    </row>
    <row r="371" spans="1:9" ht="30" x14ac:dyDescent="0.2">
      <c r="A371" s="73"/>
      <c r="B371" s="6" t="s">
        <v>163</v>
      </c>
      <c r="C371" s="3" t="s">
        <v>73</v>
      </c>
      <c r="D371" s="4">
        <v>1</v>
      </c>
      <c r="E371" s="1" t="s">
        <v>21</v>
      </c>
      <c r="F371" s="13" t="s">
        <v>22</v>
      </c>
      <c r="G371" s="111"/>
      <c r="H371" s="2">
        <f t="shared" si="51"/>
        <v>0</v>
      </c>
    </row>
    <row r="372" spans="1:9" x14ac:dyDescent="0.2">
      <c r="A372" s="72"/>
      <c r="B372" s="28"/>
      <c r="C372" s="45" t="s">
        <v>170</v>
      </c>
      <c r="D372" s="29"/>
      <c r="E372" s="24"/>
      <c r="F372" s="77">
        <f>SUMPRODUCT(D306:D371,F306:F371)</f>
        <v>0</v>
      </c>
      <c r="G372" s="77">
        <f>SUMPRODUCT(D306:D371,G306:G371)</f>
        <v>0</v>
      </c>
      <c r="H372" s="30">
        <f>SUM(H306:H371)</f>
        <v>0</v>
      </c>
    </row>
    <row r="373" spans="1:9" s="67" customFormat="1" x14ac:dyDescent="0.2">
      <c r="A373" s="71"/>
      <c r="B373" s="31" t="s">
        <v>225</v>
      </c>
      <c r="C373" s="32" t="s">
        <v>203</v>
      </c>
      <c r="D373" s="33"/>
      <c r="E373" s="34"/>
      <c r="F373" s="35"/>
      <c r="G373" s="35"/>
      <c r="H373" s="36"/>
    </row>
    <row r="374" spans="1:9" ht="45" x14ac:dyDescent="0.2">
      <c r="A374" s="97"/>
      <c r="B374" s="6" t="s">
        <v>0</v>
      </c>
      <c r="C374" s="3" t="s">
        <v>327</v>
      </c>
      <c r="D374" s="4">
        <v>1200</v>
      </c>
      <c r="E374" s="1" t="s">
        <v>17</v>
      </c>
      <c r="F374" s="111"/>
      <c r="G374" s="111"/>
      <c r="H374" s="2">
        <f>SUM(F374:G374)*D374</f>
        <v>0</v>
      </c>
      <c r="I374" s="59"/>
    </row>
    <row r="375" spans="1:9" ht="45" x14ac:dyDescent="0.2">
      <c r="A375" s="97"/>
      <c r="B375" s="6" t="s">
        <v>1</v>
      </c>
      <c r="C375" s="3" t="s">
        <v>234</v>
      </c>
      <c r="D375" s="4">
        <v>200</v>
      </c>
      <c r="E375" s="1" t="s">
        <v>17</v>
      </c>
      <c r="F375" s="111"/>
      <c r="G375" s="111"/>
      <c r="H375" s="2">
        <f>SUM(F375:G375)*D375</f>
        <v>0</v>
      </c>
      <c r="I375" s="59"/>
    </row>
    <row r="376" spans="1:9" ht="30" x14ac:dyDescent="0.2">
      <c r="A376" s="97"/>
      <c r="B376" s="6" t="s">
        <v>2</v>
      </c>
      <c r="C376" s="3" t="s">
        <v>235</v>
      </c>
      <c r="D376" s="4">
        <v>200</v>
      </c>
      <c r="E376" s="1" t="s">
        <v>17</v>
      </c>
      <c r="F376" s="111"/>
      <c r="G376" s="111"/>
      <c r="H376" s="2">
        <f>SUM(F376:G376)*D376</f>
        <v>0</v>
      </c>
      <c r="I376" s="59"/>
    </row>
    <row r="377" spans="1:9" ht="45" x14ac:dyDescent="0.2">
      <c r="A377" s="97"/>
      <c r="B377" s="6" t="s">
        <v>3</v>
      </c>
      <c r="C377" s="3" t="s">
        <v>236</v>
      </c>
      <c r="D377" s="4">
        <v>200</v>
      </c>
      <c r="E377" s="1" t="s">
        <v>17</v>
      </c>
      <c r="F377" s="111"/>
      <c r="G377" s="111"/>
      <c r="H377" s="2">
        <f t="shared" ref="H377:H378" si="52">SUM(F377:G377)*D377</f>
        <v>0</v>
      </c>
      <c r="I377" s="59"/>
    </row>
    <row r="378" spans="1:9" ht="30" x14ac:dyDescent="0.2">
      <c r="A378" s="97"/>
      <c r="B378" s="6" t="s">
        <v>4</v>
      </c>
      <c r="C378" s="3" t="s">
        <v>333</v>
      </c>
      <c r="D378" s="4">
        <v>100</v>
      </c>
      <c r="E378" s="1" t="s">
        <v>18</v>
      </c>
      <c r="F378" s="111"/>
      <c r="G378" s="111"/>
      <c r="H378" s="2">
        <f t="shared" si="52"/>
        <v>0</v>
      </c>
      <c r="I378" s="59"/>
    </row>
    <row r="379" spans="1:9" ht="60" x14ac:dyDescent="0.2">
      <c r="A379" s="97"/>
      <c r="B379" s="6" t="s">
        <v>5</v>
      </c>
      <c r="C379" s="3" t="s">
        <v>238</v>
      </c>
      <c r="D379" s="4">
        <v>1</v>
      </c>
      <c r="E379" s="1" t="s">
        <v>18</v>
      </c>
      <c r="F379" s="115"/>
      <c r="G379" s="111"/>
      <c r="H379" s="2">
        <f t="shared" ref="H379" si="53">SUM(F379:G379)*D379</f>
        <v>0</v>
      </c>
      <c r="I379" s="59"/>
    </row>
    <row r="380" spans="1:9" x14ac:dyDescent="0.2">
      <c r="A380" s="97"/>
      <c r="B380" s="6" t="s">
        <v>20</v>
      </c>
      <c r="C380" s="3" t="s">
        <v>239</v>
      </c>
      <c r="D380" s="4">
        <v>1</v>
      </c>
      <c r="E380" s="1" t="s">
        <v>18</v>
      </c>
      <c r="F380" s="5" t="s">
        <v>22</v>
      </c>
      <c r="G380" s="111"/>
      <c r="H380" s="2">
        <f t="shared" ref="H380:H407" si="54">SUM(F380:G380)*D380</f>
        <v>0</v>
      </c>
      <c r="I380" s="59"/>
    </row>
    <row r="381" spans="1:9" x14ac:dyDescent="0.2">
      <c r="A381" s="97"/>
      <c r="B381" s="6" t="s">
        <v>45</v>
      </c>
      <c r="C381" s="3" t="s">
        <v>240</v>
      </c>
      <c r="D381" s="4">
        <v>1</v>
      </c>
      <c r="E381" s="1" t="s">
        <v>18</v>
      </c>
      <c r="F381" s="115"/>
      <c r="G381" s="111"/>
      <c r="H381" s="2">
        <f t="shared" si="54"/>
        <v>0</v>
      </c>
      <c r="I381" s="59"/>
    </row>
    <row r="382" spans="1:9" x14ac:dyDescent="0.2">
      <c r="A382" s="97"/>
      <c r="B382" s="6" t="s">
        <v>97</v>
      </c>
      <c r="C382" s="3" t="s">
        <v>241</v>
      </c>
      <c r="D382" s="4"/>
      <c r="E382" s="1"/>
      <c r="F382" s="5"/>
      <c r="G382" s="74"/>
      <c r="H382" s="2"/>
      <c r="I382" s="59"/>
    </row>
    <row r="383" spans="1:9" x14ac:dyDescent="0.2">
      <c r="A383" s="97"/>
      <c r="B383" s="6"/>
      <c r="C383" s="3" t="s">
        <v>242</v>
      </c>
      <c r="D383" s="4">
        <v>9</v>
      </c>
      <c r="E383" s="1" t="s">
        <v>18</v>
      </c>
      <c r="F383" s="111"/>
      <c r="G383" s="111"/>
      <c r="H383" s="2">
        <f t="shared" si="54"/>
        <v>0</v>
      </c>
      <c r="I383" s="59"/>
    </row>
    <row r="384" spans="1:9" x14ac:dyDescent="0.2">
      <c r="A384" s="97"/>
      <c r="B384" s="6"/>
      <c r="C384" s="3" t="s">
        <v>243</v>
      </c>
      <c r="D384" s="4">
        <v>9</v>
      </c>
      <c r="E384" s="1" t="s">
        <v>18</v>
      </c>
      <c r="F384" s="111"/>
      <c r="G384" s="111"/>
      <c r="H384" s="2">
        <f t="shared" si="54"/>
        <v>0</v>
      </c>
      <c r="I384" s="59"/>
    </row>
    <row r="385" spans="1:9" x14ac:dyDescent="0.2">
      <c r="A385" s="97"/>
      <c r="B385" s="6"/>
      <c r="C385" s="3" t="s">
        <v>244</v>
      </c>
      <c r="D385" s="4">
        <v>3</v>
      </c>
      <c r="E385" s="1" t="s">
        <v>18</v>
      </c>
      <c r="F385" s="111"/>
      <c r="G385" s="111"/>
      <c r="H385" s="2">
        <f t="shared" si="54"/>
        <v>0</v>
      </c>
      <c r="I385" s="59"/>
    </row>
    <row r="386" spans="1:9" x14ac:dyDescent="0.2">
      <c r="A386" s="97"/>
      <c r="B386" s="6"/>
      <c r="C386" s="3" t="s">
        <v>245</v>
      </c>
      <c r="D386" s="4">
        <v>1</v>
      </c>
      <c r="E386" s="1" t="s">
        <v>18</v>
      </c>
      <c r="F386" s="111"/>
      <c r="G386" s="111"/>
      <c r="H386" s="2">
        <f t="shared" si="54"/>
        <v>0</v>
      </c>
      <c r="I386" s="59"/>
    </row>
    <row r="387" spans="1:9" ht="60" x14ac:dyDescent="0.2">
      <c r="A387" s="97"/>
      <c r="B387" s="6" t="s">
        <v>134</v>
      </c>
      <c r="C387" s="3" t="s">
        <v>246</v>
      </c>
      <c r="D387" s="4">
        <v>4</v>
      </c>
      <c r="E387" s="1" t="s">
        <v>18</v>
      </c>
      <c r="F387" s="111"/>
      <c r="G387" s="111"/>
      <c r="H387" s="2">
        <f t="shared" si="54"/>
        <v>0</v>
      </c>
      <c r="I387" s="59"/>
    </row>
    <row r="388" spans="1:9" x14ac:dyDescent="0.2">
      <c r="A388" s="97"/>
      <c r="B388" s="6" t="s">
        <v>135</v>
      </c>
      <c r="C388" s="3" t="s">
        <v>334</v>
      </c>
      <c r="D388" s="4">
        <v>1</v>
      </c>
      <c r="E388" s="1" t="s">
        <v>18</v>
      </c>
      <c r="F388" s="111"/>
      <c r="G388" s="111"/>
      <c r="H388" s="2">
        <f t="shared" si="54"/>
        <v>0</v>
      </c>
      <c r="I388" s="59"/>
    </row>
    <row r="389" spans="1:9" x14ac:dyDescent="0.2">
      <c r="A389" s="97"/>
      <c r="B389" s="6" t="s">
        <v>136</v>
      </c>
      <c r="C389" s="3" t="s">
        <v>248</v>
      </c>
      <c r="D389" s="4">
        <v>15</v>
      </c>
      <c r="E389" s="1" t="s">
        <v>17</v>
      </c>
      <c r="F389" s="111"/>
      <c r="G389" s="111"/>
      <c r="H389" s="2">
        <f t="shared" si="54"/>
        <v>0</v>
      </c>
      <c r="I389" s="59"/>
    </row>
    <row r="390" spans="1:9" x14ac:dyDescent="0.2">
      <c r="A390" s="97"/>
      <c r="B390" s="6" t="s">
        <v>195</v>
      </c>
      <c r="C390" s="3" t="s">
        <v>249</v>
      </c>
      <c r="D390" s="4">
        <v>15</v>
      </c>
      <c r="E390" s="1" t="s">
        <v>17</v>
      </c>
      <c r="F390" s="111"/>
      <c r="G390" s="111"/>
      <c r="H390" s="2">
        <f t="shared" si="54"/>
        <v>0</v>
      </c>
      <c r="I390" s="59"/>
    </row>
    <row r="391" spans="1:9" x14ac:dyDescent="0.2">
      <c r="A391" s="97"/>
      <c r="B391" s="6" t="s">
        <v>250</v>
      </c>
      <c r="C391" s="3" t="s">
        <v>251</v>
      </c>
      <c r="D391" s="4">
        <v>15</v>
      </c>
      <c r="E391" s="1" t="s">
        <v>17</v>
      </c>
      <c r="F391" s="111"/>
      <c r="G391" s="111"/>
      <c r="H391" s="2">
        <f t="shared" si="54"/>
        <v>0</v>
      </c>
      <c r="I391" s="59"/>
    </row>
    <row r="392" spans="1:9" x14ac:dyDescent="0.2">
      <c r="A392" s="97"/>
      <c r="B392" s="6" t="s">
        <v>197</v>
      </c>
      <c r="C392" s="3" t="s">
        <v>252</v>
      </c>
      <c r="D392" s="4">
        <v>15</v>
      </c>
      <c r="E392" s="1" t="s">
        <v>17</v>
      </c>
      <c r="F392" s="111"/>
      <c r="G392" s="111"/>
      <c r="H392" s="2">
        <f t="shared" si="54"/>
        <v>0</v>
      </c>
      <c r="I392" s="59"/>
    </row>
    <row r="393" spans="1:9" x14ac:dyDescent="0.2">
      <c r="A393" s="97"/>
      <c r="B393" s="6" t="s">
        <v>199</v>
      </c>
      <c r="C393" s="3" t="s">
        <v>253</v>
      </c>
      <c r="D393" s="4">
        <v>8</v>
      </c>
      <c r="E393" s="1" t="s">
        <v>18</v>
      </c>
      <c r="F393" s="111"/>
      <c r="G393" s="111"/>
      <c r="H393" s="2">
        <f t="shared" si="54"/>
        <v>0</v>
      </c>
      <c r="I393" s="59"/>
    </row>
    <row r="394" spans="1:9" x14ac:dyDescent="0.2">
      <c r="A394" s="97"/>
      <c r="B394" s="6" t="s">
        <v>254</v>
      </c>
      <c r="C394" s="3" t="s">
        <v>255</v>
      </c>
      <c r="D394" s="4">
        <v>7</v>
      </c>
      <c r="E394" s="1" t="s">
        <v>18</v>
      </c>
      <c r="F394" s="111"/>
      <c r="G394" s="111"/>
      <c r="H394" s="2">
        <f t="shared" si="54"/>
        <v>0</v>
      </c>
      <c r="I394" s="59"/>
    </row>
    <row r="395" spans="1:9" x14ac:dyDescent="0.2">
      <c r="A395" s="97"/>
      <c r="B395" s="6" t="s">
        <v>256</v>
      </c>
      <c r="C395" s="3" t="s">
        <v>257</v>
      </c>
      <c r="D395" s="4">
        <v>2</v>
      </c>
      <c r="E395" s="1" t="s">
        <v>18</v>
      </c>
      <c r="F395" s="111"/>
      <c r="G395" s="111"/>
      <c r="H395" s="2">
        <f t="shared" si="54"/>
        <v>0</v>
      </c>
      <c r="I395" s="59"/>
    </row>
    <row r="396" spans="1:9" x14ac:dyDescent="0.2">
      <c r="A396" s="97"/>
      <c r="B396" s="6" t="s">
        <v>258</v>
      </c>
      <c r="C396" s="3" t="s">
        <v>259</v>
      </c>
      <c r="D396" s="4">
        <v>15</v>
      </c>
      <c r="E396" s="1" t="s">
        <v>18</v>
      </c>
      <c r="F396" s="111"/>
      <c r="G396" s="111"/>
      <c r="H396" s="2">
        <f t="shared" si="54"/>
        <v>0</v>
      </c>
      <c r="I396" s="59"/>
    </row>
    <row r="397" spans="1:9" x14ac:dyDescent="0.2">
      <c r="A397" s="97"/>
      <c r="B397" s="6" t="s">
        <v>46</v>
      </c>
      <c r="C397" s="3" t="s">
        <v>259</v>
      </c>
      <c r="D397" s="4">
        <v>15</v>
      </c>
      <c r="E397" s="1" t="s">
        <v>18</v>
      </c>
      <c r="F397" s="111"/>
      <c r="G397" s="111"/>
      <c r="H397" s="2">
        <f t="shared" si="54"/>
        <v>0</v>
      </c>
      <c r="I397" s="59"/>
    </row>
    <row r="398" spans="1:9" x14ac:dyDescent="0.2">
      <c r="A398" s="97"/>
      <c r="B398" s="6" t="s">
        <v>260</v>
      </c>
      <c r="C398" s="3" t="s">
        <v>261</v>
      </c>
      <c r="D398" s="4">
        <v>1</v>
      </c>
      <c r="E398" s="1" t="s">
        <v>18</v>
      </c>
      <c r="F398" s="111"/>
      <c r="G398" s="111"/>
      <c r="H398" s="2">
        <f t="shared" si="54"/>
        <v>0</v>
      </c>
      <c r="I398" s="59"/>
    </row>
    <row r="399" spans="1:9" x14ac:dyDescent="0.2">
      <c r="A399" s="97"/>
      <c r="B399" s="6" t="s">
        <v>262</v>
      </c>
      <c r="C399" s="3" t="s">
        <v>263</v>
      </c>
      <c r="D399" s="4">
        <v>20</v>
      </c>
      <c r="E399" s="1" t="s">
        <v>18</v>
      </c>
      <c r="F399" s="111"/>
      <c r="G399" s="111"/>
      <c r="H399" s="2">
        <f t="shared" si="54"/>
        <v>0</v>
      </c>
      <c r="I399" s="59"/>
    </row>
    <row r="400" spans="1:9" ht="30" x14ac:dyDescent="0.2">
      <c r="A400" s="97"/>
      <c r="B400" s="6" t="s">
        <v>264</v>
      </c>
      <c r="C400" s="3" t="s">
        <v>265</v>
      </c>
      <c r="D400" s="4">
        <v>55</v>
      </c>
      <c r="E400" s="1" t="s">
        <v>96</v>
      </c>
      <c r="F400" s="111"/>
      <c r="G400" s="111"/>
      <c r="H400" s="2">
        <f t="shared" si="54"/>
        <v>0</v>
      </c>
      <c r="I400" s="59"/>
    </row>
    <row r="401" spans="1:9" x14ac:dyDescent="0.2">
      <c r="A401" s="97"/>
      <c r="B401" s="6" t="s">
        <v>266</v>
      </c>
      <c r="C401" s="3" t="s">
        <v>267</v>
      </c>
      <c r="D401" s="4">
        <v>30</v>
      </c>
      <c r="E401" s="1" t="s">
        <v>18</v>
      </c>
      <c r="F401" s="111"/>
      <c r="G401" s="111"/>
      <c r="H401" s="2">
        <f t="shared" si="54"/>
        <v>0</v>
      </c>
      <c r="I401" s="59"/>
    </row>
    <row r="402" spans="1:9" x14ac:dyDescent="0.2">
      <c r="A402" s="97"/>
      <c r="B402" s="6" t="s">
        <v>268</v>
      </c>
      <c r="C402" s="3" t="s">
        <v>269</v>
      </c>
      <c r="D402" s="4">
        <v>15</v>
      </c>
      <c r="E402" s="1" t="s">
        <v>18</v>
      </c>
      <c r="F402" s="111"/>
      <c r="G402" s="111"/>
      <c r="H402" s="2">
        <f t="shared" si="54"/>
        <v>0</v>
      </c>
      <c r="I402" s="59"/>
    </row>
    <row r="403" spans="1:9" ht="30" x14ac:dyDescent="0.2">
      <c r="A403" s="97"/>
      <c r="B403" s="6" t="s">
        <v>270</v>
      </c>
      <c r="C403" s="3" t="s">
        <v>271</v>
      </c>
      <c r="D403" s="4">
        <v>60</v>
      </c>
      <c r="E403" s="1" t="s">
        <v>17</v>
      </c>
      <c r="F403" s="111"/>
      <c r="G403" s="111"/>
      <c r="H403" s="2">
        <f t="shared" si="54"/>
        <v>0</v>
      </c>
      <c r="I403" s="59"/>
    </row>
    <row r="404" spans="1:9" x14ac:dyDescent="0.2">
      <c r="A404" s="97"/>
      <c r="B404" s="6" t="s">
        <v>272</v>
      </c>
      <c r="C404" s="3" t="s">
        <v>273</v>
      </c>
      <c r="D404" s="4">
        <v>6</v>
      </c>
      <c r="E404" s="1" t="s">
        <v>18</v>
      </c>
      <c r="F404" s="111"/>
      <c r="G404" s="111"/>
      <c r="H404" s="2">
        <f t="shared" si="54"/>
        <v>0</v>
      </c>
      <c r="I404" s="59"/>
    </row>
    <row r="405" spans="1:9" x14ac:dyDescent="0.2">
      <c r="A405" s="97"/>
      <c r="B405" s="6" t="s">
        <v>274</v>
      </c>
      <c r="C405" s="3" t="s">
        <v>275</v>
      </c>
      <c r="D405" s="4">
        <v>400</v>
      </c>
      <c r="E405" s="1" t="s">
        <v>18</v>
      </c>
      <c r="F405" s="111"/>
      <c r="G405" s="111"/>
      <c r="H405" s="2">
        <f t="shared" si="54"/>
        <v>0</v>
      </c>
      <c r="I405" s="59"/>
    </row>
    <row r="406" spans="1:9" x14ac:dyDescent="0.2">
      <c r="A406" s="97"/>
      <c r="B406" s="6" t="s">
        <v>276</v>
      </c>
      <c r="C406" s="3" t="s">
        <v>277</v>
      </c>
      <c r="D406" s="4">
        <v>45</v>
      </c>
      <c r="E406" s="1" t="s">
        <v>17</v>
      </c>
      <c r="F406" s="111"/>
      <c r="G406" s="111"/>
      <c r="H406" s="2">
        <f t="shared" si="54"/>
        <v>0</v>
      </c>
      <c r="I406" s="59"/>
    </row>
    <row r="407" spans="1:9" ht="14.25" customHeight="1" x14ac:dyDescent="0.2">
      <c r="A407" s="97"/>
      <c r="B407" s="6" t="s">
        <v>278</v>
      </c>
      <c r="C407" s="3" t="s">
        <v>279</v>
      </c>
      <c r="D407" s="4">
        <v>5</v>
      </c>
      <c r="E407" s="1" t="s">
        <v>18</v>
      </c>
      <c r="F407" s="111"/>
      <c r="G407" s="111"/>
      <c r="H407" s="2">
        <f t="shared" si="54"/>
        <v>0</v>
      </c>
      <c r="I407" s="59"/>
    </row>
    <row r="408" spans="1:9" x14ac:dyDescent="0.2">
      <c r="A408" s="97"/>
      <c r="B408" s="6" t="s">
        <v>280</v>
      </c>
      <c r="C408" s="3" t="s">
        <v>281</v>
      </c>
      <c r="D408" s="4" t="s">
        <v>16</v>
      </c>
      <c r="E408" s="1"/>
      <c r="F408" s="74"/>
      <c r="G408" s="74"/>
      <c r="H408" s="2"/>
      <c r="I408" s="59"/>
    </row>
    <row r="409" spans="1:9" x14ac:dyDescent="0.2">
      <c r="A409" s="97"/>
      <c r="B409" s="6"/>
      <c r="C409" s="3" t="s">
        <v>282</v>
      </c>
      <c r="D409" s="4">
        <v>7</v>
      </c>
      <c r="E409" s="1" t="s">
        <v>18</v>
      </c>
      <c r="F409" s="111"/>
      <c r="G409" s="111"/>
      <c r="H409" s="2">
        <f t="shared" ref="H409:H412" si="55">SUM(F409:G409)*D409</f>
        <v>0</v>
      </c>
      <c r="I409" s="59"/>
    </row>
    <row r="410" spans="1:9" ht="30" x14ac:dyDescent="0.2">
      <c r="A410" s="97"/>
      <c r="B410" s="6" t="s">
        <v>283</v>
      </c>
      <c r="C410" s="3" t="s">
        <v>284</v>
      </c>
      <c r="D410" s="4">
        <v>25</v>
      </c>
      <c r="E410" s="1" t="s">
        <v>18</v>
      </c>
      <c r="F410" s="111"/>
      <c r="G410" s="111"/>
      <c r="H410" s="2">
        <f t="shared" si="55"/>
        <v>0</v>
      </c>
      <c r="I410" s="59"/>
    </row>
    <row r="411" spans="1:9" ht="30" x14ac:dyDescent="0.2">
      <c r="A411" s="97"/>
      <c r="B411" s="6" t="s">
        <v>285</v>
      </c>
      <c r="C411" s="3" t="s">
        <v>286</v>
      </c>
      <c r="D411" s="4">
        <v>4</v>
      </c>
      <c r="E411" s="1" t="s">
        <v>18</v>
      </c>
      <c r="F411" s="111"/>
      <c r="G411" s="111"/>
      <c r="H411" s="2">
        <f t="shared" si="55"/>
        <v>0</v>
      </c>
      <c r="I411" s="59"/>
    </row>
    <row r="412" spans="1:9" ht="30" x14ac:dyDescent="0.2">
      <c r="A412" s="97"/>
      <c r="B412" s="6" t="s">
        <v>287</v>
      </c>
      <c r="C412" s="3" t="s">
        <v>329</v>
      </c>
      <c r="D412" s="4">
        <v>14</v>
      </c>
      <c r="E412" s="1" t="s">
        <v>18</v>
      </c>
      <c r="F412" s="111"/>
      <c r="G412" s="111"/>
      <c r="H412" s="2">
        <f t="shared" si="55"/>
        <v>0</v>
      </c>
      <c r="I412" s="59"/>
    </row>
    <row r="413" spans="1:9" ht="30" x14ac:dyDescent="0.2">
      <c r="A413" s="97"/>
      <c r="B413" s="6" t="s">
        <v>289</v>
      </c>
      <c r="C413" s="3" t="s">
        <v>290</v>
      </c>
      <c r="D413" s="4">
        <v>25</v>
      </c>
      <c r="E413" s="1" t="s">
        <v>18</v>
      </c>
      <c r="F413" s="111"/>
      <c r="G413" s="111"/>
      <c r="H413" s="2">
        <f>SUM(F413:G413)*D413</f>
        <v>0</v>
      </c>
      <c r="I413" s="59"/>
    </row>
    <row r="414" spans="1:9" ht="45" x14ac:dyDescent="0.2">
      <c r="A414" s="97"/>
      <c r="B414" s="6" t="s">
        <v>291</v>
      </c>
      <c r="C414" s="3" t="s">
        <v>292</v>
      </c>
      <c r="D414" s="4">
        <v>2</v>
      </c>
      <c r="E414" s="1" t="s">
        <v>18</v>
      </c>
      <c r="F414" s="111"/>
      <c r="G414" s="111"/>
      <c r="H414" s="2">
        <f t="shared" ref="H414:H418" si="56">SUM(F414:G414)*D414</f>
        <v>0</v>
      </c>
      <c r="I414" s="59"/>
    </row>
    <row r="415" spans="1:9" ht="30" x14ac:dyDescent="0.2">
      <c r="A415" s="97"/>
      <c r="B415" s="6" t="s">
        <v>293</v>
      </c>
      <c r="C415" s="3" t="s">
        <v>294</v>
      </c>
      <c r="D415" s="4">
        <v>2</v>
      </c>
      <c r="E415" s="1" t="s">
        <v>18</v>
      </c>
      <c r="F415" s="111"/>
      <c r="G415" s="111"/>
      <c r="H415" s="2">
        <f t="shared" si="56"/>
        <v>0</v>
      </c>
      <c r="I415" s="59"/>
    </row>
    <row r="416" spans="1:9" ht="45" x14ac:dyDescent="0.2">
      <c r="A416" s="97"/>
      <c r="B416" s="6" t="s">
        <v>295</v>
      </c>
      <c r="C416" s="3" t="s">
        <v>335</v>
      </c>
      <c r="D416" s="4">
        <v>1900</v>
      </c>
      <c r="E416" s="1" t="s">
        <v>17</v>
      </c>
      <c r="F416" s="111"/>
      <c r="G416" s="111"/>
      <c r="H416" s="2">
        <f t="shared" si="56"/>
        <v>0</v>
      </c>
      <c r="I416" s="59"/>
    </row>
    <row r="417" spans="1:10" ht="60" x14ac:dyDescent="0.2">
      <c r="A417" s="97"/>
      <c r="B417" s="6" t="s">
        <v>297</v>
      </c>
      <c r="C417" s="3" t="s">
        <v>298</v>
      </c>
      <c r="D417" s="4">
        <v>1</v>
      </c>
      <c r="E417" s="1" t="s">
        <v>18</v>
      </c>
      <c r="F417" s="115"/>
      <c r="G417" s="111"/>
      <c r="H417" s="2">
        <f t="shared" si="56"/>
        <v>0</v>
      </c>
      <c r="I417" s="59"/>
    </row>
    <row r="418" spans="1:10" x14ac:dyDescent="0.2">
      <c r="A418" s="97"/>
      <c r="B418" s="6" t="s">
        <v>299</v>
      </c>
      <c r="C418" s="3" t="s">
        <v>300</v>
      </c>
      <c r="D418" s="4">
        <v>4</v>
      </c>
      <c r="E418" s="1" t="s">
        <v>18</v>
      </c>
      <c r="F418" s="111"/>
      <c r="G418" s="111"/>
      <c r="H418" s="2">
        <f t="shared" si="56"/>
        <v>0</v>
      </c>
      <c r="I418" s="59"/>
    </row>
    <row r="419" spans="1:10" x14ac:dyDescent="0.2">
      <c r="A419" s="97"/>
      <c r="B419" s="6" t="s">
        <v>301</v>
      </c>
      <c r="C419" s="3" t="s">
        <v>302</v>
      </c>
      <c r="D419" s="4">
        <v>2</v>
      </c>
      <c r="E419" s="1" t="s">
        <v>18</v>
      </c>
      <c r="F419" s="111"/>
      <c r="G419" s="111"/>
      <c r="H419" s="2">
        <f>SUM(F419,G419)*D419</f>
        <v>0</v>
      </c>
      <c r="I419" s="59"/>
    </row>
    <row r="420" spans="1:10" x14ac:dyDescent="0.2">
      <c r="A420" s="97"/>
      <c r="B420" s="6" t="s">
        <v>303</v>
      </c>
      <c r="C420" s="3" t="s">
        <v>304</v>
      </c>
      <c r="D420" s="4">
        <v>1</v>
      </c>
      <c r="E420" s="1" t="s">
        <v>18</v>
      </c>
      <c r="F420" s="111"/>
      <c r="G420" s="111"/>
      <c r="H420" s="2">
        <f t="shared" ref="H420:H422" si="57">SUM(F420:G420)*D420</f>
        <v>0</v>
      </c>
      <c r="I420" s="59"/>
    </row>
    <row r="421" spans="1:10" ht="15" customHeight="1" x14ac:dyDescent="0.2">
      <c r="A421" s="97"/>
      <c r="B421" s="6" t="s">
        <v>305</v>
      </c>
      <c r="C421" s="3" t="s">
        <v>336</v>
      </c>
      <c r="D421" s="4">
        <v>15</v>
      </c>
      <c r="E421" s="1" t="s">
        <v>17</v>
      </c>
      <c r="F421" s="111"/>
      <c r="G421" s="111"/>
      <c r="H421" s="2">
        <f t="shared" si="57"/>
        <v>0</v>
      </c>
      <c r="I421" s="59"/>
    </row>
    <row r="422" spans="1:10" x14ac:dyDescent="0.2">
      <c r="A422" s="97"/>
      <c r="B422" s="6" t="s">
        <v>307</v>
      </c>
      <c r="C422" s="3" t="s">
        <v>308</v>
      </c>
      <c r="D422" s="4">
        <v>46</v>
      </c>
      <c r="E422" s="1" t="s">
        <v>18</v>
      </c>
      <c r="F422" s="111"/>
      <c r="G422" s="111"/>
      <c r="H422" s="2">
        <f t="shared" si="57"/>
        <v>0</v>
      </c>
      <c r="I422" s="59"/>
    </row>
    <row r="423" spans="1:10" x14ac:dyDescent="0.2">
      <c r="A423" s="97"/>
      <c r="B423" s="6" t="s">
        <v>309</v>
      </c>
      <c r="C423" s="3" t="s">
        <v>310</v>
      </c>
      <c r="D423" s="4">
        <v>46</v>
      </c>
      <c r="E423" s="1" t="s">
        <v>18</v>
      </c>
      <c r="F423" s="111"/>
      <c r="G423" s="111"/>
      <c r="H423" s="2">
        <f t="shared" ref="H423" si="58">SUM(F423:G423)*D423</f>
        <v>0</v>
      </c>
      <c r="I423" s="59"/>
    </row>
    <row r="424" spans="1:10" x14ac:dyDescent="0.2">
      <c r="A424" s="97"/>
      <c r="B424" s="6" t="s">
        <v>311</v>
      </c>
      <c r="C424" s="3" t="s">
        <v>312</v>
      </c>
      <c r="D424" s="4">
        <v>46</v>
      </c>
      <c r="E424" s="1" t="s">
        <v>18</v>
      </c>
      <c r="F424" s="111"/>
      <c r="G424" s="111"/>
      <c r="H424" s="2">
        <f t="shared" ref="H424:H428" si="59">SUM(F424:G424)*D424</f>
        <v>0</v>
      </c>
      <c r="I424" s="59"/>
    </row>
    <row r="425" spans="1:10" x14ac:dyDescent="0.2">
      <c r="A425" s="97"/>
      <c r="B425" s="6" t="s">
        <v>313</v>
      </c>
      <c r="C425" s="3" t="s">
        <v>332</v>
      </c>
      <c r="D425" s="4">
        <v>26</v>
      </c>
      <c r="E425" s="1" t="s">
        <v>18</v>
      </c>
      <c r="F425" s="111"/>
      <c r="G425" s="111"/>
      <c r="H425" s="2">
        <f t="shared" si="59"/>
        <v>0</v>
      </c>
      <c r="I425" s="59"/>
    </row>
    <row r="426" spans="1:10" ht="14.25" customHeight="1" x14ac:dyDescent="0.2">
      <c r="A426" s="97"/>
      <c r="B426" s="6" t="s">
        <v>315</v>
      </c>
      <c r="C426" s="3" t="s">
        <v>316</v>
      </c>
      <c r="D426" s="4">
        <v>55</v>
      </c>
      <c r="E426" s="1" t="s">
        <v>18</v>
      </c>
      <c r="F426" s="5" t="s">
        <v>22</v>
      </c>
      <c r="G426" s="111"/>
      <c r="H426" s="2">
        <f t="shared" si="59"/>
        <v>0</v>
      </c>
      <c r="I426" s="59"/>
    </row>
    <row r="427" spans="1:10" ht="45" x14ac:dyDescent="0.2">
      <c r="A427" s="97"/>
      <c r="B427" s="6" t="s">
        <v>317</v>
      </c>
      <c r="C427" s="3" t="s">
        <v>318</v>
      </c>
      <c r="D427" s="4">
        <v>110</v>
      </c>
      <c r="E427" s="1" t="s">
        <v>18</v>
      </c>
      <c r="F427" s="111"/>
      <c r="G427" s="111"/>
      <c r="H427" s="2">
        <f t="shared" si="59"/>
        <v>0</v>
      </c>
      <c r="I427" s="59"/>
    </row>
    <row r="428" spans="1:10" ht="60" x14ac:dyDescent="0.2">
      <c r="A428" s="97"/>
      <c r="B428" s="6" t="s">
        <v>319</v>
      </c>
      <c r="C428" s="3" t="s">
        <v>320</v>
      </c>
      <c r="D428" s="4">
        <v>1</v>
      </c>
      <c r="E428" s="1" t="s">
        <v>21</v>
      </c>
      <c r="F428" s="5" t="s">
        <v>22</v>
      </c>
      <c r="G428" s="111"/>
      <c r="H428" s="2">
        <f t="shared" si="59"/>
        <v>0</v>
      </c>
      <c r="I428" s="59"/>
    </row>
    <row r="429" spans="1:10" s="78" customFormat="1" x14ac:dyDescent="0.25">
      <c r="A429" s="72"/>
      <c r="B429" s="28"/>
      <c r="C429" s="45" t="s">
        <v>227</v>
      </c>
      <c r="D429" s="29"/>
      <c r="E429" s="24"/>
      <c r="F429" s="77">
        <f>SUMPRODUCT(D374:D428,F374:F428)</f>
        <v>0</v>
      </c>
      <c r="G429" s="77">
        <f>SUMPRODUCT(D374:D428,G374:G428)</f>
        <v>0</v>
      </c>
      <c r="H429" s="30">
        <f>SUM(H374:H428)</f>
        <v>0</v>
      </c>
      <c r="J429" s="79"/>
    </row>
    <row r="430" spans="1:10" s="67" customFormat="1" x14ac:dyDescent="0.2">
      <c r="A430" s="71"/>
      <c r="B430" s="31" t="s">
        <v>226</v>
      </c>
      <c r="C430" s="32" t="s">
        <v>228</v>
      </c>
      <c r="D430" s="33"/>
      <c r="E430" s="34"/>
      <c r="F430" s="35"/>
      <c r="G430" s="35"/>
      <c r="H430" s="36"/>
    </row>
    <row r="431" spans="1:10" s="78" customFormat="1" x14ac:dyDescent="0.25">
      <c r="A431" s="98"/>
      <c r="B431" s="81">
        <v>2</v>
      </c>
      <c r="C431" s="82" t="s">
        <v>182</v>
      </c>
      <c r="D431" s="99"/>
      <c r="E431" s="100"/>
      <c r="F431" s="101"/>
      <c r="G431" s="18"/>
      <c r="H431" s="102"/>
    </row>
    <row r="432" spans="1:10" s="78" customFormat="1" ht="45" x14ac:dyDescent="0.25">
      <c r="A432" s="98"/>
      <c r="B432" s="87" t="s">
        <v>26</v>
      </c>
      <c r="C432" s="88" t="s">
        <v>183</v>
      </c>
      <c r="D432" s="89">
        <v>11</v>
      </c>
      <c r="E432" s="90" t="s">
        <v>18</v>
      </c>
      <c r="F432" s="116"/>
      <c r="G432" s="117"/>
      <c r="H432" s="92">
        <f t="shared" ref="H432:H445" si="60">SUM(F432,G432)*D432</f>
        <v>0</v>
      </c>
    </row>
    <row r="433" spans="1:8" s="78" customFormat="1" ht="30" x14ac:dyDescent="0.25">
      <c r="A433" s="98"/>
      <c r="B433" s="93" t="s">
        <v>27</v>
      </c>
      <c r="C433" s="88" t="s">
        <v>184</v>
      </c>
      <c r="D433" s="89">
        <v>1</v>
      </c>
      <c r="E433" s="90" t="s">
        <v>21</v>
      </c>
      <c r="F433" s="91" t="s">
        <v>22</v>
      </c>
      <c r="G433" s="117"/>
      <c r="H433" s="92">
        <f t="shared" si="60"/>
        <v>0</v>
      </c>
    </row>
    <row r="434" spans="1:8" s="78" customFormat="1" ht="60" x14ac:dyDescent="0.25">
      <c r="A434" s="80"/>
      <c r="B434" s="87" t="s">
        <v>89</v>
      </c>
      <c r="C434" s="94" t="s">
        <v>207</v>
      </c>
      <c r="D434" s="83">
        <v>1</v>
      </c>
      <c r="E434" s="84" t="s">
        <v>18</v>
      </c>
      <c r="F434" s="118"/>
      <c r="G434" s="119"/>
      <c r="H434" s="86">
        <f t="shared" si="60"/>
        <v>0</v>
      </c>
    </row>
    <row r="435" spans="1:8" s="78" customFormat="1" x14ac:dyDescent="0.25">
      <c r="A435" s="80"/>
      <c r="B435" s="87" t="s">
        <v>90</v>
      </c>
      <c r="C435" s="94" t="s">
        <v>229</v>
      </c>
      <c r="D435" s="83">
        <v>2</v>
      </c>
      <c r="E435" s="84" t="s">
        <v>18</v>
      </c>
      <c r="F435" s="118"/>
      <c r="G435" s="119"/>
      <c r="H435" s="86">
        <f t="shared" si="60"/>
        <v>0</v>
      </c>
    </row>
    <row r="436" spans="1:8" s="78" customFormat="1" x14ac:dyDescent="0.25">
      <c r="A436" s="98"/>
      <c r="B436" s="87" t="s">
        <v>92</v>
      </c>
      <c r="C436" s="88" t="s">
        <v>192</v>
      </c>
      <c r="D436" s="89">
        <v>3</v>
      </c>
      <c r="E436" s="90" t="s">
        <v>18</v>
      </c>
      <c r="F436" s="116"/>
      <c r="G436" s="117"/>
      <c r="H436" s="92">
        <f t="shared" si="60"/>
        <v>0</v>
      </c>
    </row>
    <row r="437" spans="1:8" s="78" customFormat="1" ht="30" x14ac:dyDescent="0.25">
      <c r="A437" s="98"/>
      <c r="B437" s="87" t="s">
        <v>152</v>
      </c>
      <c r="C437" s="88" t="s">
        <v>208</v>
      </c>
      <c r="D437" s="89">
        <v>4</v>
      </c>
      <c r="E437" s="90" t="s">
        <v>18</v>
      </c>
      <c r="F437" s="116"/>
      <c r="G437" s="117"/>
      <c r="H437" s="92">
        <f t="shared" si="60"/>
        <v>0</v>
      </c>
    </row>
    <row r="438" spans="1:8" s="78" customFormat="1" ht="45" x14ac:dyDescent="0.25">
      <c r="A438" s="98"/>
      <c r="B438" s="87" t="s">
        <v>209</v>
      </c>
      <c r="C438" s="88" t="s">
        <v>210</v>
      </c>
      <c r="D438" s="89">
        <v>1</v>
      </c>
      <c r="E438" s="90" t="s">
        <v>18</v>
      </c>
      <c r="F438" s="116"/>
      <c r="G438" s="117"/>
      <c r="H438" s="92">
        <f t="shared" si="60"/>
        <v>0</v>
      </c>
    </row>
    <row r="439" spans="1:8" s="78" customFormat="1" ht="30" x14ac:dyDescent="0.25">
      <c r="A439" s="98"/>
      <c r="B439" s="87" t="s">
        <v>211</v>
      </c>
      <c r="C439" s="88" t="s">
        <v>186</v>
      </c>
      <c r="D439" s="89">
        <v>10</v>
      </c>
      <c r="E439" s="90" t="s">
        <v>17</v>
      </c>
      <c r="F439" s="116"/>
      <c r="G439" s="119"/>
      <c r="H439" s="92">
        <f t="shared" si="60"/>
        <v>0</v>
      </c>
    </row>
    <row r="440" spans="1:8" s="78" customFormat="1" x14ac:dyDescent="0.25">
      <c r="A440" s="98"/>
      <c r="B440" s="87" t="s">
        <v>212</v>
      </c>
      <c r="C440" s="88" t="s">
        <v>187</v>
      </c>
      <c r="D440" s="89">
        <v>1</v>
      </c>
      <c r="E440" s="90" t="s">
        <v>18</v>
      </c>
      <c r="F440" s="116"/>
      <c r="G440" s="119"/>
      <c r="H440" s="92">
        <f t="shared" si="60"/>
        <v>0</v>
      </c>
    </row>
    <row r="441" spans="1:8" s="78" customFormat="1" x14ac:dyDescent="0.25">
      <c r="A441" s="98"/>
      <c r="B441" s="87" t="s">
        <v>213</v>
      </c>
      <c r="C441" s="88" t="s">
        <v>214</v>
      </c>
      <c r="D441" s="89">
        <v>5</v>
      </c>
      <c r="E441" s="90" t="s">
        <v>18</v>
      </c>
      <c r="F441" s="116"/>
      <c r="G441" s="117"/>
      <c r="H441" s="92">
        <f t="shared" si="60"/>
        <v>0</v>
      </c>
    </row>
    <row r="442" spans="1:8" s="78" customFormat="1" ht="30.75" customHeight="1" x14ac:dyDescent="0.25">
      <c r="A442" s="98"/>
      <c r="B442" s="87" t="s">
        <v>216</v>
      </c>
      <c r="C442" s="94" t="s">
        <v>230</v>
      </c>
      <c r="D442" s="83">
        <v>1</v>
      </c>
      <c r="E442" s="84" t="s">
        <v>18</v>
      </c>
      <c r="F442" s="118"/>
      <c r="G442" s="117"/>
      <c r="H442" s="86">
        <f t="shared" si="60"/>
        <v>0</v>
      </c>
    </row>
    <row r="443" spans="1:8" s="78" customFormat="1" ht="30" x14ac:dyDescent="0.25">
      <c r="A443" s="98"/>
      <c r="B443" s="87" t="s">
        <v>217</v>
      </c>
      <c r="C443" s="94" t="s">
        <v>191</v>
      </c>
      <c r="D443" s="83">
        <v>2</v>
      </c>
      <c r="E443" s="84" t="s">
        <v>18</v>
      </c>
      <c r="F443" s="118"/>
      <c r="G443" s="117"/>
      <c r="H443" s="92">
        <f t="shared" si="60"/>
        <v>0</v>
      </c>
    </row>
    <row r="444" spans="1:8" s="78" customFormat="1" ht="30" x14ac:dyDescent="0.25">
      <c r="A444" s="98"/>
      <c r="B444" s="87" t="s">
        <v>345</v>
      </c>
      <c r="C444" s="88" t="s">
        <v>193</v>
      </c>
      <c r="D444" s="89">
        <v>1</v>
      </c>
      <c r="E444" s="90" t="s">
        <v>18</v>
      </c>
      <c r="F444" s="116"/>
      <c r="G444" s="117"/>
      <c r="H444" s="92">
        <f t="shared" si="60"/>
        <v>0</v>
      </c>
    </row>
    <row r="445" spans="1:8" s="78" customFormat="1" ht="30" x14ac:dyDescent="0.25">
      <c r="A445" s="80"/>
      <c r="B445" s="87" t="s">
        <v>347</v>
      </c>
      <c r="C445" s="88" t="s">
        <v>344</v>
      </c>
      <c r="D445" s="89">
        <v>3</v>
      </c>
      <c r="E445" s="90" t="s">
        <v>18</v>
      </c>
      <c r="F445" s="116"/>
      <c r="G445" s="117"/>
      <c r="H445" s="92">
        <f t="shared" si="60"/>
        <v>0</v>
      </c>
    </row>
    <row r="446" spans="1:8" s="67" customFormat="1" x14ac:dyDescent="0.2">
      <c r="A446" s="72"/>
      <c r="B446" s="28"/>
      <c r="C446" s="45" t="s">
        <v>231</v>
      </c>
      <c r="D446" s="29"/>
      <c r="E446" s="24"/>
      <c r="F446" s="77">
        <f>SUMPRODUCT(F432:F445,D432:D445)</f>
        <v>0</v>
      </c>
      <c r="G446" s="77">
        <f>SUMPRODUCT(G432:G445,D432:D445)</f>
        <v>0</v>
      </c>
      <c r="H446" s="30">
        <f>SUM(H432:H445)</f>
        <v>0</v>
      </c>
    </row>
    <row r="447" spans="1:8" x14ac:dyDescent="0.2">
      <c r="A447" s="72"/>
      <c r="B447" s="28"/>
      <c r="C447" s="45" t="s">
        <v>170</v>
      </c>
      <c r="D447" s="29"/>
      <c r="E447" s="24"/>
      <c r="F447" s="77">
        <f>F446+F429+F372</f>
        <v>0</v>
      </c>
      <c r="G447" s="77">
        <f>G446+G429+G372</f>
        <v>0</v>
      </c>
      <c r="H447" s="96">
        <f>H446+H429+H372</f>
        <v>0</v>
      </c>
    </row>
    <row r="448" spans="1:8" x14ac:dyDescent="0.2">
      <c r="A448" s="103"/>
      <c r="B448" s="37"/>
      <c r="C448" s="38" t="s">
        <v>232</v>
      </c>
      <c r="D448" s="39"/>
      <c r="E448" s="40"/>
      <c r="F448" s="104">
        <f>F447+F303+F159</f>
        <v>0</v>
      </c>
      <c r="G448" s="104">
        <f>G447+G303+G159</f>
        <v>0</v>
      </c>
      <c r="H448" s="105">
        <f>H447+H303+H159</f>
        <v>0</v>
      </c>
    </row>
    <row r="449" spans="1:26" ht="12.75" customHeight="1" x14ac:dyDescent="0.25">
      <c r="A449" s="106"/>
      <c r="Z449" s="60" t="s">
        <v>16</v>
      </c>
    </row>
    <row r="450" spans="1:26" x14ac:dyDescent="0.25">
      <c r="A450" s="106"/>
    </row>
    <row r="451" spans="1:26" ht="13.5" customHeight="1" x14ac:dyDescent="0.25">
      <c r="A451" s="106"/>
    </row>
    <row r="452" spans="1:26" x14ac:dyDescent="0.25">
      <c r="A452" s="110"/>
    </row>
    <row r="453" spans="1:26" x14ac:dyDescent="0.25">
      <c r="A453" s="110"/>
    </row>
    <row r="454" spans="1:26" x14ac:dyDescent="0.25">
      <c r="A454" s="106"/>
    </row>
    <row r="455" spans="1:26" x14ac:dyDescent="0.25">
      <c r="A455" s="106"/>
      <c r="X455" s="60" t="s">
        <v>16</v>
      </c>
    </row>
    <row r="456" spans="1:26" x14ac:dyDescent="0.25">
      <c r="A456" s="106"/>
    </row>
    <row r="457" spans="1:26" x14ac:dyDescent="0.25">
      <c r="A457" s="106"/>
    </row>
    <row r="458" spans="1:26" x14ac:dyDescent="0.25">
      <c r="A458" s="106"/>
    </row>
    <row r="459" spans="1:26" x14ac:dyDescent="0.25">
      <c r="A459" s="106"/>
    </row>
    <row r="460" spans="1:26" x14ac:dyDescent="0.25">
      <c r="A460" s="106"/>
    </row>
    <row r="461" spans="1:26" x14ac:dyDescent="0.25">
      <c r="A461" s="106"/>
    </row>
    <row r="462" spans="1:26" ht="12.75" customHeight="1" x14ac:dyDescent="0.25">
      <c r="A462" s="106"/>
    </row>
    <row r="463" spans="1:26" ht="12.75" customHeight="1" x14ac:dyDescent="0.25">
      <c r="A463" s="106"/>
    </row>
    <row r="464" spans="1:26" x14ac:dyDescent="0.25">
      <c r="A464" s="106"/>
    </row>
    <row r="465" spans="1:9" x14ac:dyDescent="0.25">
      <c r="A465" s="106"/>
    </row>
    <row r="466" spans="1:9" x14ac:dyDescent="0.25">
      <c r="A466" s="106"/>
    </row>
    <row r="467" spans="1:9" x14ac:dyDescent="0.25">
      <c r="A467" s="106"/>
    </row>
    <row r="468" spans="1:9" x14ac:dyDescent="0.25">
      <c r="A468" s="106"/>
    </row>
    <row r="469" spans="1:9" x14ac:dyDescent="0.25">
      <c r="A469" s="59"/>
    </row>
    <row r="470" spans="1:9" x14ac:dyDescent="0.25">
      <c r="A470" s="59"/>
    </row>
    <row r="471" spans="1:9" x14ac:dyDescent="0.25">
      <c r="A471" s="59"/>
    </row>
    <row r="472" spans="1:9" x14ac:dyDescent="0.25">
      <c r="A472" s="59"/>
      <c r="I472" s="59"/>
    </row>
    <row r="473" spans="1:9" x14ac:dyDescent="0.25">
      <c r="A473" s="59"/>
      <c r="I473" s="59"/>
    </row>
    <row r="474" spans="1:9" x14ac:dyDescent="0.25">
      <c r="A474" s="59"/>
      <c r="I474" s="59"/>
    </row>
    <row r="475" spans="1:9" x14ac:dyDescent="0.25">
      <c r="I475" s="59"/>
    </row>
    <row r="476" spans="1:9" x14ac:dyDescent="0.25">
      <c r="I476" s="59"/>
    </row>
    <row r="477" spans="1:9" x14ac:dyDescent="0.25">
      <c r="I477" s="59"/>
    </row>
    <row r="478" spans="1:9" x14ac:dyDescent="0.25">
      <c r="I478" s="59"/>
    </row>
    <row r="479" spans="1:9" x14ac:dyDescent="0.25">
      <c r="I479" s="59"/>
    </row>
    <row r="480" spans="1:9" x14ac:dyDescent="0.25">
      <c r="I480" s="59"/>
    </row>
    <row r="481" spans="9:9" x14ac:dyDescent="0.25">
      <c r="I481" s="59"/>
    </row>
    <row r="482" spans="9:9" x14ac:dyDescent="0.25">
      <c r="I482" s="59"/>
    </row>
    <row r="483" spans="9:9" x14ac:dyDescent="0.25">
      <c r="I483" s="59"/>
    </row>
    <row r="484" spans="9:9" x14ac:dyDescent="0.25">
      <c r="I484" s="59"/>
    </row>
    <row r="485" spans="9:9" ht="12.75" customHeight="1" x14ac:dyDescent="0.25">
      <c r="I485" s="59"/>
    </row>
    <row r="491" spans="9:9" ht="12.75" customHeight="1" x14ac:dyDescent="0.25"/>
  </sheetData>
  <sheetProtection algorithmName="SHA-512" hashValue="mobJPjOGDCzztlIQ102dfc38m0hkURGdw5pFpCMN44+VsH8pNYLzgSu5naP+8pyWBXHhaf+jqh/4tq1D5WRO0Q==" saltValue="4szHmkQdoFVPhLFswP3PdQ==" spinCount="100000" sheet="1" objects="1" scenarios="1"/>
  <mergeCells count="11">
    <mergeCell ref="B14:C14"/>
    <mergeCell ref="A12:A13"/>
    <mergeCell ref="G1:H1"/>
    <mergeCell ref="B12:C13"/>
    <mergeCell ref="D12:D13"/>
    <mergeCell ref="E12:E13"/>
    <mergeCell ref="F12:G12"/>
    <mergeCell ref="H12:H13"/>
    <mergeCell ref="A6:H6"/>
    <mergeCell ref="A9:B9"/>
    <mergeCell ref="A10:B10"/>
  </mergeCells>
  <phoneticPr fontId="0" type="noConversion"/>
  <printOptions horizontalCentered="1"/>
  <pageMargins left="0.27559055118110237" right="0.23622047244094491" top="0.9055118110236221" bottom="0.78740157480314965" header="0.27559055118110237" footer="0.27559055118110237"/>
  <pageSetup paperSize="9" orientation="landscape" r:id="rId1"/>
  <headerFooter alignWithMargins="0">
    <oddHeader xml:space="preserve">&amp;L&amp;"MS Sans Serif,Negrito"&amp;12BANCO DO ESTADO DO RIO GRANDE DO SUL S. A.
Unidade de Engenharia&amp;R&amp;"MS Sans Serif,Negrito"&amp;8FOLHA &amp;P/&amp;N
AGÊNCIA/ÓRGÃO             Nº PLANILHA
[    ]             [ </oddHeader>
    <oddFooter xml:space="preserve">&amp;L&amp;8ÁREA:                  EXEC.:        CONF.:                       AUTORIZ.:
&amp;R         
&amp;8FORNECEDOR:                                                                                      &amp;D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Sete de Setembro 760 - 3a </vt:lpstr>
      <vt:lpstr>'Sete de Setembro 760 - 3a '!Area_de_impressao</vt:lpstr>
      <vt:lpstr>'Sete de Setembro 760 - 3a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Barbara Schaffer</cp:lastModifiedBy>
  <cp:lastPrinted>2016-11-18T17:57:22Z</cp:lastPrinted>
  <dcterms:created xsi:type="dcterms:W3CDTF">2000-05-25T11:19:14Z</dcterms:created>
  <dcterms:modified xsi:type="dcterms:W3CDTF">2016-11-18T18:02:05Z</dcterms:modified>
</cp:coreProperties>
</file>